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 activeTab="2"/>
  </bookViews>
  <sheets>
    <sheet name=" ปวช. ทุกระดับชั้น" sheetId="2" r:id="rId1"/>
    <sheet name="ปวส. ทุกระดับชั้น" sheetId="3" r:id="rId2"/>
    <sheet name="ป.ตรี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E4" i="2" l="1"/>
  <c r="H67" i="2" l="1"/>
  <c r="F38" i="3"/>
  <c r="M12" i="3"/>
  <c r="M10" i="3"/>
  <c r="M7" i="3"/>
  <c r="M5" i="3"/>
  <c r="M20" i="3"/>
  <c r="M22" i="3"/>
  <c r="M16" i="3"/>
  <c r="M36" i="3"/>
  <c r="M34" i="3"/>
  <c r="M30" i="3"/>
  <c r="M28" i="3"/>
  <c r="M44" i="3"/>
  <c r="M41" i="3"/>
  <c r="M59" i="3"/>
  <c r="M67" i="3"/>
  <c r="F79" i="3"/>
  <c r="F30" i="3"/>
  <c r="F20" i="3"/>
  <c r="F18" i="3"/>
  <c r="T57" i="2"/>
  <c r="T47" i="2"/>
  <c r="T35" i="2"/>
  <c r="T30" i="2"/>
  <c r="T28" i="2"/>
  <c r="T18" i="2"/>
  <c r="T16" i="2"/>
  <c r="T11" i="2"/>
  <c r="T9" i="2"/>
  <c r="T7" i="2"/>
  <c r="T5" i="2"/>
  <c r="M11" i="2"/>
  <c r="M9" i="2"/>
  <c r="M7" i="2"/>
  <c r="M5" i="2"/>
  <c r="M18" i="2"/>
  <c r="M16" i="2"/>
  <c r="M30" i="2"/>
  <c r="M26" i="2"/>
  <c r="M37" i="2"/>
  <c r="M35" i="2"/>
  <c r="M49" i="2"/>
  <c r="M47" i="2"/>
  <c r="M57" i="2"/>
  <c r="F53" i="2"/>
  <c r="F49" i="2"/>
  <c r="F47" i="2"/>
  <c r="G43" i="2"/>
  <c r="F32" i="2"/>
  <c r="F20" i="2"/>
  <c r="F13" i="2"/>
  <c r="O77" i="3" l="1"/>
  <c r="F82" i="3"/>
  <c r="G39" i="2" l="1"/>
  <c r="G22" i="2" l="1"/>
  <c r="G62" i="3"/>
  <c r="G24" i="3" l="1"/>
  <c r="N82" i="3" l="1"/>
  <c r="N76" i="3"/>
  <c r="N71" i="3"/>
  <c r="N69" i="3"/>
  <c r="N65" i="3"/>
  <c r="N62" i="3"/>
  <c r="O62" i="3" s="1"/>
  <c r="N56" i="3"/>
  <c r="N52" i="3"/>
  <c r="N49" i="3"/>
  <c r="N46" i="3"/>
  <c r="N40" i="3"/>
  <c r="N27" i="3"/>
  <c r="N24" i="3"/>
  <c r="O24" i="3" s="1"/>
  <c r="N15" i="3"/>
  <c r="G82" i="3" l="1"/>
  <c r="O82" i="3" s="1"/>
  <c r="M83" i="3" l="1"/>
  <c r="N62" i="2" l="1"/>
  <c r="G76" i="3" l="1"/>
  <c r="O76" i="3" s="1"/>
  <c r="G46" i="3" l="1"/>
  <c r="O46" i="3" s="1"/>
  <c r="N11" i="5" l="1"/>
  <c r="U25" i="2" l="1"/>
  <c r="N25" i="2"/>
  <c r="V25" i="2" s="1"/>
  <c r="G15" i="2" l="1"/>
  <c r="M11" i="5" l="1"/>
  <c r="F11" i="5" l="1"/>
  <c r="G11" i="5" l="1"/>
  <c r="L13" i="5" s="1"/>
  <c r="G52" i="2"/>
  <c r="N22" i="2" l="1"/>
  <c r="U22" i="2" l="1"/>
  <c r="V22" i="2" s="1"/>
  <c r="U15" i="2"/>
  <c r="U34" i="2"/>
  <c r="U39" i="2"/>
  <c r="U43" i="2"/>
  <c r="U60" i="2"/>
  <c r="N34" i="2"/>
  <c r="N39" i="2"/>
  <c r="N52" i="2"/>
  <c r="N15" i="2"/>
  <c r="V15" i="2" l="1"/>
  <c r="N56" i="2"/>
  <c r="U62" i="2" l="1"/>
  <c r="U56" i="2"/>
  <c r="G25" i="2"/>
  <c r="G62" i="2" l="1"/>
  <c r="V62" i="2" l="1"/>
  <c r="G49" i="3"/>
  <c r="O49" i="3" s="1"/>
  <c r="G56" i="3"/>
  <c r="O56" i="3" s="1"/>
  <c r="G69" i="3"/>
  <c r="O69" i="3" s="1"/>
  <c r="G71" i="3"/>
  <c r="O71" i="3" s="1"/>
  <c r="G65" i="3"/>
  <c r="O65" i="3" s="1"/>
  <c r="G52" i="3"/>
  <c r="O52" i="3" s="1"/>
  <c r="G27" i="3"/>
  <c r="O27" i="3" s="1"/>
  <c r="G15" i="3"/>
  <c r="O15" i="3" s="1"/>
  <c r="G40" i="3" l="1"/>
  <c r="F83" i="3" s="1"/>
  <c r="L85" i="3" l="1"/>
  <c r="O40" i="3"/>
  <c r="O83" i="3" s="1"/>
  <c r="U52" i="2"/>
  <c r="U46" i="2"/>
  <c r="N46" i="2"/>
  <c r="G46" i="2"/>
  <c r="G60" i="2"/>
  <c r="V39" i="2"/>
  <c r="G56" i="2"/>
  <c r="V56" i="2" s="1"/>
  <c r="V52" i="2" l="1"/>
  <c r="U63" i="2"/>
  <c r="V46" i="2"/>
  <c r="M63" i="2"/>
  <c r="T63" i="2" l="1"/>
  <c r="F63" i="2"/>
  <c r="N60" i="2"/>
  <c r="V60" i="2" s="1"/>
  <c r="N43" i="2"/>
  <c r="G34" i="2"/>
  <c r="G63" i="2" s="1"/>
  <c r="N63" i="2" l="1"/>
  <c r="L65" i="2" s="1"/>
  <c r="V43" i="2"/>
  <c r="V34" i="2"/>
  <c r="V63" i="2" l="1"/>
</calcChain>
</file>

<file path=xl/sharedStrings.xml><?xml version="1.0" encoding="utf-8"?>
<sst xmlns="http://schemas.openxmlformats.org/spreadsheetml/2006/main" count="389" uniqueCount="88">
  <si>
    <t>ปวช.2</t>
  </si>
  <si>
    <t>ปี 2</t>
  </si>
  <si>
    <t>เทคโนโลยีสารสนเทศ</t>
  </si>
  <si>
    <t>รวม</t>
  </si>
  <si>
    <t>ทวิศึกษา</t>
  </si>
  <si>
    <t>แผนกวิชา/สาขางาน</t>
  </si>
  <si>
    <t xml:space="preserve">ปวช.1           </t>
  </si>
  <si>
    <t>กลุ่ม</t>
  </si>
  <si>
    <t>ช่างยนต์</t>
  </si>
  <si>
    <t>กลุ่ม  1</t>
  </si>
  <si>
    <t>กลุ่ม  2</t>
  </si>
  <si>
    <t>กลุ่ม  3</t>
  </si>
  <si>
    <t>กลุ่ม  4</t>
  </si>
  <si>
    <t>กลุ่ม  5</t>
  </si>
  <si>
    <t>กลุ่ม  6</t>
  </si>
  <si>
    <t>กลุ่ม  7</t>
  </si>
  <si>
    <t>กลุ่ม  8</t>
  </si>
  <si>
    <t>กลุ่ม  9</t>
  </si>
  <si>
    <t>กลุ่ม  10</t>
  </si>
  <si>
    <t>ช่างกลโรงงาน</t>
  </si>
  <si>
    <t>ช่างเชื่อมโลหะ</t>
  </si>
  <si>
    <t>ช่างไฟฟ้ากำลัง</t>
  </si>
  <si>
    <t>ช่างอิเล็กทรอนิกส์</t>
  </si>
  <si>
    <t>เทคนิคคอมพิวเตอร์</t>
  </si>
  <si>
    <t>ช่างก่อสร้าง</t>
  </si>
  <si>
    <t>กลุ่ม 2</t>
  </si>
  <si>
    <t>โยธา</t>
  </si>
  <si>
    <t>สถาปัตยกรรม</t>
  </si>
  <si>
    <t>งานซ่อมบำรุง</t>
  </si>
  <si>
    <t xml:space="preserve"> รวมนักเรียนระดับชั้น ปวช.</t>
  </si>
  <si>
    <t>ชาย</t>
  </si>
  <si>
    <t>หญิง</t>
  </si>
  <si>
    <t>ช + ญ</t>
  </si>
  <si>
    <t>วิทยาลัยเทคนิคอุดรธานี</t>
  </si>
  <si>
    <t xml:space="preserve">           ปวส.1            </t>
  </si>
  <si>
    <t xml:space="preserve">           ปวส.2      </t>
  </si>
  <si>
    <t>ช่างยนต์(กลุ่ม ปกติ)</t>
  </si>
  <si>
    <t>ช่างยนต์(กลุ่ม ม.6)</t>
  </si>
  <si>
    <t>ช่างเชื่อมโลหะ(ปกติ)</t>
  </si>
  <si>
    <t>ช่างเชื่อมโลหะ(ม.6)</t>
  </si>
  <si>
    <t>ช่างไฟฟ้ากำลัง(ปกติ)</t>
  </si>
  <si>
    <t>ช่างไฟฟ้ากำลัง (ม.6)</t>
  </si>
  <si>
    <t>กลุ่ม 1</t>
  </si>
  <si>
    <t>เทคโนโลยีคอมพิวเตอร์ (ม.6)</t>
  </si>
  <si>
    <t>ช่างก่อสร้าง(ปกติ)</t>
  </si>
  <si>
    <t>ช่างก่อสร้าง(ม.6)</t>
  </si>
  <si>
    <t>โยธา(ปกติ)</t>
  </si>
  <si>
    <t>โยธา(ม.6)</t>
  </si>
  <si>
    <t>สถาปัตยกรรม(ปกติ)</t>
  </si>
  <si>
    <t>สถาปัตยกรรม(ม.6)</t>
  </si>
  <si>
    <t>เทคโนโลยีสารสนเทศ (ปกติ)</t>
  </si>
  <si>
    <t>เทคโนโลยีสารสนเทศ (ม.6)</t>
  </si>
  <si>
    <t>การจัดการโลจิสติกส์(ม.6)</t>
  </si>
  <si>
    <t xml:space="preserve"> รวมนักศึกษาระดับชั้น ปวส.</t>
  </si>
  <si>
    <t>เทคโนโลยีคอมพิวเตอร์ (ปกติ)</t>
  </si>
  <si>
    <t>ทวิภาคี</t>
  </si>
  <si>
    <t>คอมพิวเตอร์เกมส์และแอมิเนชั่น</t>
  </si>
  <si>
    <t>ช่างอิเล็กทรอนิกส์อุตฯ(ม.6)</t>
  </si>
  <si>
    <t>ช่างอิเล็กทรอนิกส์อุตฯ(ปกติ)</t>
  </si>
  <si>
    <t xml:space="preserve">                 ปวช.3                  </t>
  </si>
  <si>
    <t>การโปรแกรมคอมพิวเตอร์</t>
  </si>
  <si>
    <t xml:space="preserve"> </t>
  </si>
  <si>
    <t>ช่างยนต์(กลุ่ม ทวิภาคี)</t>
  </si>
  <si>
    <t>เทคโนโลยีโทรคมนาคม (ม.6)</t>
  </si>
  <si>
    <t>การจัดการโลจิสติกส์(ปกติ)</t>
  </si>
  <si>
    <t>การจัดการขนส่ง(ม.6)</t>
  </si>
  <si>
    <t xml:space="preserve">ปี 1 </t>
  </si>
  <si>
    <t>เทคโนโลยียานยนต์</t>
  </si>
  <si>
    <t>เทคโนโลยีไฟฟ้า</t>
  </si>
  <si>
    <t>เทคโนโลยีอิเล็กทรอนิกส์</t>
  </si>
  <si>
    <t xml:space="preserve"> รวมนักเรียนระดับชั้น ปริญญาตรี</t>
  </si>
  <si>
    <t>วิศวกรรมซ่อมบำรุงฯ (ทวิภาคี)</t>
  </si>
  <si>
    <t>วิศวกรรมซ่อมบำรุงฯ (ม.6)</t>
  </si>
  <si>
    <t>วิศวกรรมการผลิต (ม.6)</t>
  </si>
  <si>
    <t>เทคนิคการผลิต(ปกติ)</t>
  </si>
  <si>
    <t>เทคนิคการผลิต(ม.6)</t>
  </si>
  <si>
    <t>รวมระดับชั้น ปวช. ปวส. ป.ตรี</t>
  </si>
  <si>
    <t>รวมทั้งหมด</t>
  </si>
  <si>
    <t>รวมทั้งสิ้น</t>
  </si>
  <si>
    <t>กลุ่ม 3</t>
  </si>
  <si>
    <t>กลุ่ม 4</t>
  </si>
  <si>
    <t>กลุ่ม 6</t>
  </si>
  <si>
    <t>วิศวกรรมซ่อมบำรุงฯ ปกติ</t>
  </si>
  <si>
    <t xml:space="preserve">ช่างไฟฟ้าเครื่องทำความเย็น </t>
  </si>
  <si>
    <t xml:space="preserve">ช่างฟ้ากำลัง </t>
  </si>
  <si>
    <t>ตารางสรุปจำนวนนักศึกษา  ตามจำนวนกลุ่มเรียน  ระดับปวส.  ข้อมูล ณ วันที่ 17 พฤษภาคม 2564</t>
  </si>
  <si>
    <t>ตารางสรุปจำนวนนักเรียน   ตามจำนวนกลุ่มเรียน  ระดับปริญญาตรี.  ข้อมูล ณ วันที่ 17 พฤษภาคม 2564</t>
  </si>
  <si>
    <t>ตารางสรุปจำนวนนักเรียน   ตามจำนวนกลุ่มเรียน  ระดับปวช.  ข้อมูล ณ วันที่  ณ วันที่ 17 พฤษภาคม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</si>
</sst>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3"/>
      <color theme="1"/>
      <name val="Tahoma"/>
      <family val="2"/>
      <charset val="222"/>
      <scheme val="minor"/>
    </font>
    <font>
      <b/>
      <sz val="13"/>
      <color rgb="FFFF0000"/>
      <name val="TH SarabunPSK"/>
      <family val="2"/>
    </font>
    <font>
      <sz val="13"/>
      <color theme="0"/>
      <name val="TH SarabunPSK"/>
      <family val="2"/>
    </font>
    <font>
      <b/>
      <sz val="13"/>
      <color theme="0"/>
      <name val="TH SarabunPSK"/>
      <family val="2"/>
    </font>
    <font>
      <sz val="14"/>
      <color theme="0"/>
      <name val="TH SarabunPSK"/>
      <family val="2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u/>
      <sz val="22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58" xfId="0" applyFont="1" applyBorder="1" applyAlignment="1">
      <alignment vertical="center"/>
    </xf>
    <xf numFmtId="0" fontId="12" fillId="0" borderId="58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9" fillId="0" borderId="58" xfId="0" applyFont="1" applyBorder="1"/>
    <xf numFmtId="0" fontId="9" fillId="0" borderId="5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11" fillId="0" borderId="0" xfId="0" applyFont="1" applyAlignment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14" fillId="0" borderId="0" xfId="0" applyFont="1"/>
    <xf numFmtId="0" fontId="9" fillId="2" borderId="2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69" xfId="0" applyFont="1" applyBorder="1" applyAlignment="1">
      <alignment horizontal="left"/>
    </xf>
    <xf numFmtId="0" fontId="7" fillId="2" borderId="68" xfId="0" applyFont="1" applyFill="1" applyBorder="1" applyAlignment="1">
      <alignment horizontal="center"/>
    </xf>
    <xf numFmtId="0" fontId="5" fillId="0" borderId="50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9" fillId="0" borderId="0" xfId="0" applyFont="1" applyBorder="1"/>
    <xf numFmtId="0" fontId="9" fillId="0" borderId="5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center"/>
    </xf>
    <xf numFmtId="0" fontId="9" fillId="2" borderId="6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2" borderId="63" xfId="0" applyFont="1" applyFill="1" applyBorder="1"/>
    <xf numFmtId="0" fontId="9" fillId="2" borderId="63" xfId="0" applyFont="1" applyFill="1" applyBorder="1" applyAlignment="1">
      <alignment horizontal="center"/>
    </xf>
    <xf numFmtId="0" fontId="9" fillId="2" borderId="58" xfId="0" applyFont="1" applyFill="1" applyBorder="1"/>
    <xf numFmtId="0" fontId="9" fillId="2" borderId="58" xfId="0" applyFont="1" applyFill="1" applyBorder="1" applyAlignment="1">
      <alignment horizontal="center"/>
    </xf>
    <xf numFmtId="0" fontId="0" fillId="0" borderId="0" xfId="0" applyFill="1"/>
    <xf numFmtId="0" fontId="9" fillId="0" borderId="19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0" borderId="7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7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73" xfId="0" applyFont="1" applyBorder="1" applyAlignment="1">
      <alignment vertical="center"/>
    </xf>
    <xf numFmtId="0" fontId="9" fillId="0" borderId="7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9" fillId="0" borderId="27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3" fillId="2" borderId="77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/>
    </xf>
    <xf numFmtId="0" fontId="9" fillId="2" borderId="35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2" borderId="68" xfId="0" applyFont="1" applyFill="1" applyBorder="1" applyAlignment="1"/>
    <xf numFmtId="0" fontId="16" fillId="2" borderId="19" xfId="0" applyFont="1" applyFill="1" applyBorder="1" applyAlignment="1">
      <alignment vertical="center"/>
    </xf>
    <xf numFmtId="0" fontId="15" fillId="0" borderId="0" xfId="0" applyFont="1" applyAlignment="1"/>
    <xf numFmtId="0" fontId="17" fillId="0" borderId="58" xfId="0" applyFont="1" applyBorder="1" applyAlignment="1">
      <alignment horizontal="center"/>
    </xf>
    <xf numFmtId="0" fontId="18" fillId="0" borderId="58" xfId="0" applyFont="1" applyBorder="1" applyAlignment="1">
      <alignment vertical="center"/>
    </xf>
    <xf numFmtId="0" fontId="20" fillId="0" borderId="0" xfId="0" applyFont="1"/>
    <xf numFmtId="0" fontId="9" fillId="0" borderId="3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6" fillId="2" borderId="38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5" fillId="0" borderId="46" xfId="0" applyFont="1" applyBorder="1" applyAlignment="1">
      <alignment horizontal="left"/>
    </xf>
    <xf numFmtId="0" fontId="5" fillId="0" borderId="59" xfId="0" applyFont="1" applyBorder="1" applyAlignment="1">
      <alignment vertical="center"/>
    </xf>
    <xf numFmtId="0" fontId="9" fillId="0" borderId="66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1" fillId="0" borderId="58" xfId="0" applyFont="1" applyBorder="1"/>
    <xf numFmtId="0" fontId="21" fillId="0" borderId="58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2" borderId="58" xfId="0" applyFont="1" applyFill="1" applyBorder="1"/>
    <xf numFmtId="0" fontId="21" fillId="2" borderId="58" xfId="0" applyFont="1" applyFill="1" applyBorder="1" applyAlignment="1">
      <alignment horizontal="center"/>
    </xf>
    <xf numFmtId="0" fontId="21" fillId="2" borderId="63" xfId="0" applyFont="1" applyFill="1" applyBorder="1"/>
    <xf numFmtId="0" fontId="21" fillId="2" borderId="63" xfId="0" applyFont="1" applyFill="1" applyBorder="1" applyAlignment="1">
      <alignment horizontal="center"/>
    </xf>
    <xf numFmtId="0" fontId="23" fillId="0" borderId="58" xfId="0" applyFont="1" applyBorder="1" applyAlignment="1">
      <alignment vertical="center"/>
    </xf>
    <xf numFmtId="0" fontId="23" fillId="0" borderId="58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7" xfId="0" applyFont="1" applyBorder="1" applyAlignment="1">
      <alignment vertical="center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5" fillId="2" borderId="5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14" fillId="0" borderId="22" xfId="0" applyFont="1" applyBorder="1"/>
    <xf numFmtId="0" fontId="5" fillId="2" borderId="10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1" fillId="0" borderId="85" xfId="0" applyFont="1" applyBorder="1" applyAlignment="1"/>
    <xf numFmtId="0" fontId="11" fillId="0" borderId="78" xfId="0" applyFont="1" applyBorder="1" applyAlignment="1"/>
    <xf numFmtId="0" fontId="11" fillId="0" borderId="79" xfId="0" applyFont="1" applyBorder="1" applyAlignment="1"/>
    <xf numFmtId="0" fontId="21" fillId="0" borderId="0" xfId="0" applyFont="1"/>
    <xf numFmtId="0" fontId="7" fillId="0" borderId="77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22" fillId="0" borderId="86" xfId="0" applyFont="1" applyBorder="1" applyAlignment="1">
      <alignment horizontal="center"/>
    </xf>
    <xf numFmtId="0" fontId="21" fillId="0" borderId="30" xfId="0" applyFont="1" applyBorder="1"/>
    <xf numFmtId="0" fontId="21" fillId="0" borderId="21" xfId="0" applyFont="1" applyBorder="1"/>
    <xf numFmtId="0" fontId="22" fillId="0" borderId="21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1" fillId="0" borderId="25" xfId="0" applyFont="1" applyBorder="1"/>
    <xf numFmtId="0" fontId="9" fillId="0" borderId="1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2" fillId="0" borderId="0" xfId="0" applyFont="1" applyAlignment="1"/>
    <xf numFmtId="0" fontId="26" fillId="2" borderId="15" xfId="0" applyFont="1" applyFill="1" applyBorder="1" applyAlignment="1">
      <alignment vertical="center"/>
    </xf>
    <xf numFmtId="0" fontId="32" fillId="2" borderId="19" xfId="0" applyFont="1" applyFill="1" applyBorder="1" applyAlignment="1">
      <alignment vertical="center"/>
    </xf>
    <xf numFmtId="0" fontId="26" fillId="2" borderId="11" xfId="0" applyFont="1" applyFill="1" applyBorder="1" applyAlignment="1">
      <alignment vertical="center"/>
    </xf>
    <xf numFmtId="0" fontId="32" fillId="2" borderId="38" xfId="0" applyFont="1" applyFill="1" applyBorder="1" applyAlignment="1">
      <alignment vertical="center"/>
    </xf>
    <xf numFmtId="0" fontId="32" fillId="2" borderId="35" xfId="0" applyFont="1" applyFill="1" applyBorder="1" applyAlignment="1">
      <alignment vertical="center"/>
    </xf>
    <xf numFmtId="0" fontId="32" fillId="2" borderId="29" xfId="0" applyFont="1" applyFill="1" applyBorder="1" applyAlignment="1">
      <alignment vertical="center"/>
    </xf>
    <xf numFmtId="0" fontId="26" fillId="2" borderId="19" xfId="0" applyFont="1" applyFill="1" applyBorder="1" applyAlignment="1">
      <alignment vertical="center"/>
    </xf>
    <xf numFmtId="0" fontId="26" fillId="2" borderId="38" xfId="0" applyFont="1" applyFill="1" applyBorder="1" applyAlignment="1">
      <alignment vertical="center"/>
    </xf>
    <xf numFmtId="0" fontId="33" fillId="0" borderId="0" xfId="0" applyFont="1"/>
    <xf numFmtId="0" fontId="26" fillId="0" borderId="35" xfId="0" applyFont="1" applyBorder="1" applyAlignment="1">
      <alignment vertical="center"/>
    </xf>
    <xf numFmtId="0" fontId="5" fillId="0" borderId="45" xfId="0" applyFont="1" applyBorder="1"/>
    <xf numFmtId="0" fontId="9" fillId="0" borderId="45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2" fillId="2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90" xfId="0" applyFont="1" applyBorder="1" applyAlignment="1">
      <alignment horizontal="left"/>
    </xf>
    <xf numFmtId="0" fontId="5" fillId="0" borderId="86" xfId="0" applyFont="1" applyBorder="1" applyAlignment="1">
      <alignment vertical="center"/>
    </xf>
    <xf numFmtId="0" fontId="9" fillId="0" borderId="86" xfId="0" applyFont="1" applyBorder="1" applyAlignment="1">
      <alignment horizontal="center" vertical="center"/>
    </xf>
    <xf numFmtId="0" fontId="10" fillId="2" borderId="91" xfId="0" applyFont="1" applyFill="1" applyBorder="1" applyAlignment="1">
      <alignment vertical="center"/>
    </xf>
    <xf numFmtId="0" fontId="26" fillId="2" borderId="91" xfId="0" applyFont="1" applyFill="1" applyBorder="1" applyAlignment="1">
      <alignment vertical="center"/>
    </xf>
    <xf numFmtId="0" fontId="5" fillId="2" borderId="90" xfId="0" applyFont="1" applyFill="1" applyBorder="1" applyAlignment="1">
      <alignment horizontal="left"/>
    </xf>
    <xf numFmtId="0" fontId="5" fillId="2" borderId="86" xfId="0" applyFont="1" applyFill="1" applyBorder="1" applyAlignment="1">
      <alignment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" fontId="22" fillId="0" borderId="30" xfId="0" applyNumberFormat="1" applyFont="1" applyBorder="1" applyAlignment="1">
      <alignment horizontal="center"/>
    </xf>
    <xf numFmtId="3" fontId="22" fillId="0" borderId="2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2" borderId="28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3" fontId="31" fillId="2" borderId="58" xfId="0" applyNumberFormat="1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31" fillId="2" borderId="63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8" fillId="0" borderId="5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7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3" fontId="30" fillId="0" borderId="85" xfId="0" applyNumberFormat="1" applyFont="1" applyBorder="1" applyAlignment="1">
      <alignment horizontal="center"/>
    </xf>
    <xf numFmtId="3" fontId="30" fillId="0" borderId="78" xfId="0" applyNumberFormat="1" applyFont="1" applyBorder="1" applyAlignment="1">
      <alignment horizontal="center"/>
    </xf>
    <xf numFmtId="3" fontId="30" fillId="0" borderId="79" xfId="0" applyNumberFormat="1" applyFont="1" applyBorder="1" applyAlignment="1">
      <alignment horizontal="center"/>
    </xf>
    <xf numFmtId="0" fontId="9" fillId="2" borderId="3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  <xf numFmtId="0" fontId="32" fillId="0" borderId="88" xfId="0" applyFont="1" applyBorder="1" applyAlignment="1">
      <alignment horizontal="center" vertical="center" wrapText="1"/>
    </xf>
    <xf numFmtId="3" fontId="32" fillId="0" borderId="48" xfId="0" applyNumberFormat="1" applyFont="1" applyBorder="1" applyAlignment="1">
      <alignment horizontal="center"/>
    </xf>
    <xf numFmtId="3" fontId="32" fillId="0" borderId="89" xfId="0" applyNumberFormat="1" applyFont="1" applyBorder="1" applyAlignment="1">
      <alignment horizontal="center"/>
    </xf>
    <xf numFmtId="3" fontId="32" fillId="0" borderId="88" xfId="0" applyNumberFormat="1" applyFont="1" applyBorder="1" applyAlignment="1">
      <alignment horizontal="center"/>
    </xf>
    <xf numFmtId="0" fontId="32" fillId="2" borderId="29" xfId="0" applyFont="1" applyFill="1" applyBorder="1" applyAlignment="1">
      <alignment vertical="center"/>
    </xf>
    <xf numFmtId="0" fontId="32" fillId="2" borderId="19" xfId="0" applyFont="1" applyFill="1" applyBorder="1" applyAlignment="1">
      <alignment vertical="center"/>
    </xf>
    <xf numFmtId="0" fontId="32" fillId="2" borderId="38" xfId="0" applyFont="1" applyFill="1" applyBorder="1" applyAlignment="1">
      <alignment vertical="center"/>
    </xf>
    <xf numFmtId="0" fontId="32" fillId="2" borderId="35" xfId="0" applyFont="1" applyFill="1" applyBorder="1" applyAlignment="1">
      <alignment vertical="center"/>
    </xf>
    <xf numFmtId="0" fontId="32" fillId="2" borderId="47" xfId="0" applyFont="1" applyFill="1" applyBorder="1" applyAlignment="1">
      <alignment vertical="center"/>
    </xf>
    <xf numFmtId="0" fontId="32" fillId="2" borderId="11" xfId="0" applyFont="1" applyFill="1" applyBorder="1" applyAlignment="1">
      <alignment vertical="center"/>
    </xf>
    <xf numFmtId="0" fontId="26" fillId="2" borderId="29" xfId="0" applyFont="1" applyFill="1" applyBorder="1" applyAlignment="1">
      <alignment vertical="center"/>
    </xf>
    <xf numFmtId="0" fontId="26" fillId="2" borderId="38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2" borderId="4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3" fontId="29" fillId="0" borderId="50" xfId="0" applyNumberFormat="1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9" fillId="2" borderId="35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23" fillId="0" borderId="3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3" fontId="28" fillId="2" borderId="58" xfId="0" applyNumberFormat="1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/>
    </xf>
    <xf numFmtId="0" fontId="28" fillId="2" borderId="63" xfId="0" applyFont="1" applyFill="1" applyBorder="1" applyAlignment="1">
      <alignment horizontal="center" vertical="center"/>
    </xf>
    <xf numFmtId="0" fontId="28" fillId="2" borderId="81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opLeftCell="A46" zoomScale="90" zoomScaleNormal="90" workbookViewId="0">
      <selection activeCell="AE49" sqref="AE49"/>
    </sheetView>
  </sheetViews>
  <sheetFormatPr defaultRowHeight="18.75" x14ac:dyDescent="0.3"/>
  <cols>
    <col min="1" max="1" width="4.75" customWidth="1"/>
    <col min="2" max="2" width="5.125" customWidth="1"/>
    <col min="3" max="4" width="3.75" style="2" customWidth="1"/>
    <col min="5" max="7" width="3.75" customWidth="1"/>
    <col min="8" max="8" width="5.125" customWidth="1"/>
    <col min="9" max="9" width="6" customWidth="1"/>
    <col min="10" max="12" width="4.125" style="2" customWidth="1"/>
    <col min="13" max="13" width="3.875" style="2" customWidth="1"/>
    <col min="14" max="14" width="4.125" style="2" customWidth="1"/>
    <col min="15" max="16" width="5.125" customWidth="1"/>
    <col min="17" max="17" width="4.125" customWidth="1"/>
    <col min="18" max="18" width="4.125" style="2" customWidth="1"/>
    <col min="19" max="19" width="4.125" customWidth="1"/>
    <col min="20" max="20" width="4.125" style="1" customWidth="1"/>
    <col min="21" max="21" width="3.5" customWidth="1"/>
    <col min="22" max="22" width="5" style="214" customWidth="1"/>
  </cols>
  <sheetData>
    <row r="1" spans="1:22" ht="13.5" customHeight="1" x14ac:dyDescent="0.3">
      <c r="A1" s="296" t="s">
        <v>33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2" ht="15" customHeight="1" thickBot="1" x14ac:dyDescent="0.35">
      <c r="A2" s="296" t="s">
        <v>87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</row>
    <row r="3" spans="1:22" ht="15" customHeight="1" thickTop="1" x14ac:dyDescent="0.3">
      <c r="A3" s="321" t="s">
        <v>5</v>
      </c>
      <c r="B3" s="316" t="s">
        <v>6</v>
      </c>
      <c r="C3" s="317"/>
      <c r="D3" s="317"/>
      <c r="E3" s="317"/>
      <c r="F3" s="317"/>
      <c r="G3" s="320"/>
      <c r="H3" s="321" t="s">
        <v>5</v>
      </c>
      <c r="I3" s="316" t="s">
        <v>0</v>
      </c>
      <c r="J3" s="317"/>
      <c r="K3" s="317"/>
      <c r="L3" s="317"/>
      <c r="M3" s="317"/>
      <c r="N3" s="320"/>
      <c r="O3" s="321" t="s">
        <v>5</v>
      </c>
      <c r="P3" s="316" t="s">
        <v>59</v>
      </c>
      <c r="Q3" s="317"/>
      <c r="R3" s="317"/>
      <c r="S3" s="317"/>
      <c r="T3" s="317"/>
      <c r="U3" s="317"/>
      <c r="V3" s="325" t="s">
        <v>77</v>
      </c>
    </row>
    <row r="4" spans="1:22" ht="10.5" customHeight="1" thickBot="1" x14ac:dyDescent="0.35">
      <c r="A4" s="322"/>
      <c r="B4" s="10" t="s">
        <v>7</v>
      </c>
      <c r="C4" s="11" t="s">
        <v>30</v>
      </c>
      <c r="D4" s="11" t="s">
        <v>31</v>
      </c>
      <c r="E4" s="12" t="e">
        <f>D4-C4</f>
        <v>#VALUE!</v>
      </c>
      <c r="F4" s="12"/>
      <c r="G4" s="12" t="s">
        <v>3</v>
      </c>
      <c r="H4" s="322"/>
      <c r="I4" s="10" t="s">
        <v>7</v>
      </c>
      <c r="J4" s="11" t="s">
        <v>30</v>
      </c>
      <c r="K4" s="11" t="s">
        <v>31</v>
      </c>
      <c r="L4" s="12" t="s">
        <v>32</v>
      </c>
      <c r="M4" s="12"/>
      <c r="N4" s="12" t="s">
        <v>3</v>
      </c>
      <c r="O4" s="322"/>
      <c r="P4" s="10" t="s">
        <v>7</v>
      </c>
      <c r="Q4" s="11" t="s">
        <v>30</v>
      </c>
      <c r="R4" s="11" t="s">
        <v>31</v>
      </c>
      <c r="S4" s="12" t="s">
        <v>32</v>
      </c>
      <c r="T4" s="12"/>
      <c r="U4" s="215" t="s">
        <v>3</v>
      </c>
      <c r="V4" s="326"/>
    </row>
    <row r="5" spans="1:22" ht="14.25" customHeight="1" thickTop="1" x14ac:dyDescent="0.3">
      <c r="A5" s="314" t="s">
        <v>8</v>
      </c>
      <c r="B5" s="81" t="s">
        <v>9</v>
      </c>
      <c r="C5" s="75">
        <v>20</v>
      </c>
      <c r="D5" s="75">
        <v>2</v>
      </c>
      <c r="E5" s="75">
        <v>22</v>
      </c>
      <c r="F5" s="311">
        <v>44</v>
      </c>
      <c r="G5" s="318"/>
      <c r="H5" s="314" t="s">
        <v>8</v>
      </c>
      <c r="I5" s="81" t="s">
        <v>9</v>
      </c>
      <c r="J5" s="138">
        <v>17</v>
      </c>
      <c r="K5" s="138">
        <v>1</v>
      </c>
      <c r="L5" s="88">
        <v>18</v>
      </c>
      <c r="M5" s="311">
        <f>18+18</f>
        <v>36</v>
      </c>
      <c r="N5" s="318"/>
      <c r="O5" s="314" t="s">
        <v>8</v>
      </c>
      <c r="P5" s="81" t="s">
        <v>9</v>
      </c>
      <c r="Q5" s="240">
        <v>19</v>
      </c>
      <c r="R5" s="240">
        <v>1</v>
      </c>
      <c r="S5" s="240">
        <v>20</v>
      </c>
      <c r="T5" s="311">
        <f>20+18</f>
        <v>38</v>
      </c>
      <c r="U5" s="319"/>
      <c r="V5" s="219"/>
    </row>
    <row r="6" spans="1:22" ht="14.25" customHeight="1" x14ac:dyDescent="0.3">
      <c r="A6" s="285"/>
      <c r="B6" s="82" t="s">
        <v>10</v>
      </c>
      <c r="C6" s="47">
        <v>22</v>
      </c>
      <c r="D6" s="47"/>
      <c r="E6" s="47">
        <v>22</v>
      </c>
      <c r="F6" s="290"/>
      <c r="G6" s="288"/>
      <c r="H6" s="285"/>
      <c r="I6" s="82" t="s">
        <v>10</v>
      </c>
      <c r="J6" s="47">
        <v>18</v>
      </c>
      <c r="K6" s="47"/>
      <c r="L6" s="47">
        <v>18</v>
      </c>
      <c r="M6" s="290"/>
      <c r="N6" s="288"/>
      <c r="O6" s="285"/>
      <c r="P6" s="82" t="s">
        <v>10</v>
      </c>
      <c r="Q6" s="47">
        <v>17</v>
      </c>
      <c r="R6" s="47">
        <v>1</v>
      </c>
      <c r="S6" s="47">
        <v>18</v>
      </c>
      <c r="T6" s="290"/>
      <c r="U6" s="308"/>
      <c r="V6" s="220"/>
    </row>
    <row r="7" spans="1:22" ht="14.25" customHeight="1" x14ac:dyDescent="0.3">
      <c r="A7" s="285"/>
      <c r="B7" s="82" t="s">
        <v>11</v>
      </c>
      <c r="C7" s="47">
        <v>19</v>
      </c>
      <c r="D7" s="47">
        <v>3</v>
      </c>
      <c r="E7" s="47">
        <v>22</v>
      </c>
      <c r="F7" s="312">
        <v>44</v>
      </c>
      <c r="G7" s="288"/>
      <c r="H7" s="285"/>
      <c r="I7" s="82" t="s">
        <v>11</v>
      </c>
      <c r="J7" s="47">
        <v>17</v>
      </c>
      <c r="K7" s="47">
        <v>1</v>
      </c>
      <c r="L7" s="47">
        <v>18</v>
      </c>
      <c r="M7" s="312">
        <f>18+18</f>
        <v>36</v>
      </c>
      <c r="N7" s="288"/>
      <c r="O7" s="285"/>
      <c r="P7" s="82" t="s">
        <v>11</v>
      </c>
      <c r="Q7" s="47">
        <v>18</v>
      </c>
      <c r="R7" s="47"/>
      <c r="S7" s="47">
        <v>18</v>
      </c>
      <c r="T7" s="312">
        <f>18+16</f>
        <v>34</v>
      </c>
      <c r="U7" s="308"/>
      <c r="V7" s="221"/>
    </row>
    <row r="8" spans="1:22" ht="14.25" customHeight="1" x14ac:dyDescent="0.3">
      <c r="A8" s="285"/>
      <c r="B8" s="82" t="s">
        <v>12</v>
      </c>
      <c r="C8" s="47">
        <v>22</v>
      </c>
      <c r="D8" s="47"/>
      <c r="E8" s="47">
        <v>22</v>
      </c>
      <c r="F8" s="290"/>
      <c r="G8" s="288"/>
      <c r="H8" s="285"/>
      <c r="I8" s="82" t="s">
        <v>12</v>
      </c>
      <c r="J8" s="47">
        <v>18</v>
      </c>
      <c r="K8" s="47"/>
      <c r="L8" s="47">
        <v>18</v>
      </c>
      <c r="M8" s="290"/>
      <c r="N8" s="288"/>
      <c r="O8" s="285"/>
      <c r="P8" s="82" t="s">
        <v>12</v>
      </c>
      <c r="Q8" s="47">
        <v>16</v>
      </c>
      <c r="R8" s="47"/>
      <c r="S8" s="47">
        <v>16</v>
      </c>
      <c r="T8" s="290"/>
      <c r="U8" s="308"/>
      <c r="V8" s="221"/>
    </row>
    <row r="9" spans="1:22" ht="14.25" customHeight="1" x14ac:dyDescent="0.3">
      <c r="A9" s="285"/>
      <c r="B9" s="82" t="s">
        <v>13</v>
      </c>
      <c r="C9" s="47">
        <v>21</v>
      </c>
      <c r="D9" s="47">
        <v>1</v>
      </c>
      <c r="E9" s="47">
        <v>22</v>
      </c>
      <c r="F9" s="312">
        <v>44</v>
      </c>
      <c r="G9" s="288"/>
      <c r="H9" s="285"/>
      <c r="I9" s="82" t="s">
        <v>13</v>
      </c>
      <c r="J9" s="47">
        <v>18</v>
      </c>
      <c r="K9" s="47"/>
      <c r="L9" s="47">
        <v>18</v>
      </c>
      <c r="M9" s="312">
        <f>18+18</f>
        <v>36</v>
      </c>
      <c r="N9" s="288"/>
      <c r="O9" s="285"/>
      <c r="P9" s="82" t="s">
        <v>13</v>
      </c>
      <c r="Q9" s="47">
        <v>16</v>
      </c>
      <c r="R9" s="47"/>
      <c r="S9" s="47">
        <v>16</v>
      </c>
      <c r="T9" s="312">
        <f>16+15</f>
        <v>31</v>
      </c>
      <c r="U9" s="308"/>
      <c r="V9" s="221"/>
    </row>
    <row r="10" spans="1:22" ht="14.25" customHeight="1" x14ac:dyDescent="0.3">
      <c r="A10" s="285"/>
      <c r="B10" s="82" t="s">
        <v>14</v>
      </c>
      <c r="C10" s="47">
        <v>20</v>
      </c>
      <c r="D10" s="47">
        <v>2</v>
      </c>
      <c r="E10" s="47">
        <v>22</v>
      </c>
      <c r="F10" s="290"/>
      <c r="G10" s="288"/>
      <c r="H10" s="285"/>
      <c r="I10" s="82" t="s">
        <v>14</v>
      </c>
      <c r="J10" s="47">
        <v>18</v>
      </c>
      <c r="K10" s="47"/>
      <c r="L10" s="47">
        <v>18</v>
      </c>
      <c r="M10" s="290"/>
      <c r="N10" s="288"/>
      <c r="O10" s="285"/>
      <c r="P10" s="82" t="s">
        <v>14</v>
      </c>
      <c r="Q10" s="47">
        <v>14</v>
      </c>
      <c r="R10" s="47">
        <v>1</v>
      </c>
      <c r="S10" s="47">
        <v>15</v>
      </c>
      <c r="T10" s="290"/>
      <c r="U10" s="308"/>
      <c r="V10" s="221"/>
    </row>
    <row r="11" spans="1:22" ht="14.25" customHeight="1" x14ac:dyDescent="0.3">
      <c r="A11" s="285"/>
      <c r="B11" s="82" t="s">
        <v>15</v>
      </c>
      <c r="C11" s="47">
        <v>22</v>
      </c>
      <c r="D11" s="47"/>
      <c r="E11" s="47">
        <v>22</v>
      </c>
      <c r="F11" s="312">
        <v>44</v>
      </c>
      <c r="G11" s="288"/>
      <c r="H11" s="285"/>
      <c r="I11" s="82" t="s">
        <v>15</v>
      </c>
      <c r="J11" s="47">
        <v>17</v>
      </c>
      <c r="K11" s="47"/>
      <c r="L11" s="47">
        <v>17</v>
      </c>
      <c r="M11" s="312">
        <f>17+17</f>
        <v>34</v>
      </c>
      <c r="N11" s="288"/>
      <c r="O11" s="285"/>
      <c r="P11" s="82" t="s">
        <v>15</v>
      </c>
      <c r="Q11" s="47">
        <v>17</v>
      </c>
      <c r="R11" s="47"/>
      <c r="S11" s="47">
        <v>17</v>
      </c>
      <c r="T11" s="312">
        <f>17+15</f>
        <v>32</v>
      </c>
      <c r="U11" s="308"/>
      <c r="V11" s="221"/>
    </row>
    <row r="12" spans="1:22" ht="14.25" customHeight="1" x14ac:dyDescent="0.3">
      <c r="A12" s="285"/>
      <c r="B12" s="82" t="s">
        <v>16</v>
      </c>
      <c r="C12" s="47">
        <v>22</v>
      </c>
      <c r="D12" s="47"/>
      <c r="E12" s="47">
        <v>22</v>
      </c>
      <c r="F12" s="290"/>
      <c r="G12" s="288"/>
      <c r="H12" s="285"/>
      <c r="I12" s="82" t="s">
        <v>16</v>
      </c>
      <c r="J12" s="47">
        <v>17</v>
      </c>
      <c r="K12" s="47"/>
      <c r="L12" s="241">
        <v>17</v>
      </c>
      <c r="M12" s="315"/>
      <c r="N12" s="288"/>
      <c r="O12" s="285"/>
      <c r="P12" s="82" t="s">
        <v>16</v>
      </c>
      <c r="Q12" s="47">
        <v>14</v>
      </c>
      <c r="R12" s="47">
        <v>1</v>
      </c>
      <c r="S12" s="47">
        <v>15</v>
      </c>
      <c r="T12" s="290"/>
      <c r="U12" s="308"/>
      <c r="V12" s="221"/>
    </row>
    <row r="13" spans="1:22" ht="14.25" customHeight="1" x14ac:dyDescent="0.3">
      <c r="A13" s="285"/>
      <c r="B13" s="82" t="s">
        <v>17</v>
      </c>
      <c r="C13" s="47">
        <v>21</v>
      </c>
      <c r="D13" s="47">
        <v>1</v>
      </c>
      <c r="E13" s="47">
        <v>22</v>
      </c>
      <c r="F13" s="281">
        <f>22+18</f>
        <v>40</v>
      </c>
      <c r="G13" s="288"/>
      <c r="H13" s="285"/>
      <c r="I13" s="82"/>
      <c r="J13" s="47"/>
      <c r="K13" s="47"/>
      <c r="L13" s="75"/>
      <c r="M13" s="281"/>
      <c r="N13" s="288"/>
      <c r="O13" s="285"/>
      <c r="P13" s="81"/>
      <c r="Q13" s="89"/>
      <c r="R13" s="143"/>
      <c r="S13" s="143"/>
      <c r="T13" s="67"/>
      <c r="U13" s="308"/>
      <c r="V13" s="221"/>
    </row>
    <row r="14" spans="1:22" ht="14.25" customHeight="1" x14ac:dyDescent="0.3">
      <c r="A14" s="285"/>
      <c r="B14" s="82" t="s">
        <v>18</v>
      </c>
      <c r="C14" s="47">
        <v>18</v>
      </c>
      <c r="D14" s="47"/>
      <c r="E14" s="47">
        <v>18</v>
      </c>
      <c r="F14" s="290"/>
      <c r="G14" s="288"/>
      <c r="H14" s="285"/>
      <c r="I14" s="82"/>
      <c r="J14" s="47"/>
      <c r="K14" s="47"/>
      <c r="L14" s="75"/>
      <c r="M14" s="315"/>
      <c r="N14" s="288"/>
      <c r="O14" s="285"/>
      <c r="P14" s="81"/>
      <c r="Q14" s="89"/>
      <c r="R14" s="143"/>
      <c r="S14" s="143"/>
      <c r="T14" s="67"/>
      <c r="U14" s="308"/>
      <c r="V14" s="221"/>
    </row>
    <row r="15" spans="1:22" ht="14.25" customHeight="1" x14ac:dyDescent="0.3">
      <c r="A15" s="286"/>
      <c r="B15" s="86"/>
      <c r="C15" s="192"/>
      <c r="D15" s="192"/>
      <c r="E15" s="192"/>
      <c r="F15" s="193"/>
      <c r="G15" s="117">
        <f>SUM(F5:F14)</f>
        <v>216</v>
      </c>
      <c r="H15" s="286"/>
      <c r="I15" s="86"/>
      <c r="J15" s="197"/>
      <c r="K15" s="192"/>
      <c r="L15" s="74"/>
      <c r="M15" s="69"/>
      <c r="N15" s="117">
        <f>SUM(M5:M15)</f>
        <v>142</v>
      </c>
      <c r="O15" s="286"/>
      <c r="P15" s="86"/>
      <c r="Q15" s="197"/>
      <c r="R15" s="192"/>
      <c r="S15" s="74"/>
      <c r="T15" s="69"/>
      <c r="U15" s="216">
        <f>SUM(T5:U14)</f>
        <v>135</v>
      </c>
      <c r="V15" s="218">
        <f>G15+N15+U15</f>
        <v>493</v>
      </c>
    </row>
    <row r="16" spans="1:22" ht="14.25" customHeight="1" x14ac:dyDescent="0.3">
      <c r="A16" s="285" t="s">
        <v>19</v>
      </c>
      <c r="B16" s="83" t="s">
        <v>9</v>
      </c>
      <c r="C16" s="184">
        <v>22</v>
      </c>
      <c r="D16" s="184">
        <v>1</v>
      </c>
      <c r="E16" s="183">
        <v>23</v>
      </c>
      <c r="F16" s="280">
        <v>46</v>
      </c>
      <c r="G16" s="287"/>
      <c r="H16" s="284" t="s">
        <v>19</v>
      </c>
      <c r="I16" s="83" t="s">
        <v>9</v>
      </c>
      <c r="J16" s="111">
        <v>18</v>
      </c>
      <c r="K16" s="71"/>
      <c r="L16" s="71">
        <v>18</v>
      </c>
      <c r="M16" s="280">
        <f>18+17</f>
        <v>35</v>
      </c>
      <c r="N16" s="287"/>
      <c r="O16" s="284" t="s">
        <v>19</v>
      </c>
      <c r="P16" s="83" t="s">
        <v>9</v>
      </c>
      <c r="Q16" s="111">
        <v>21</v>
      </c>
      <c r="R16" s="142"/>
      <c r="S16" s="142">
        <v>21</v>
      </c>
      <c r="T16" s="280">
        <f>21+19</f>
        <v>40</v>
      </c>
      <c r="U16" s="313"/>
      <c r="V16" s="223"/>
    </row>
    <row r="17" spans="1:22" ht="14.25" customHeight="1" x14ac:dyDescent="0.3">
      <c r="A17" s="310"/>
      <c r="B17" s="82" t="s">
        <v>10</v>
      </c>
      <c r="C17" s="47">
        <v>19</v>
      </c>
      <c r="D17" s="47">
        <v>4</v>
      </c>
      <c r="E17" s="47">
        <v>23</v>
      </c>
      <c r="F17" s="290"/>
      <c r="G17" s="288"/>
      <c r="H17" s="285"/>
      <c r="I17" s="82" t="s">
        <v>10</v>
      </c>
      <c r="J17" s="91">
        <v>17</v>
      </c>
      <c r="K17" s="47"/>
      <c r="L17" s="47">
        <v>17</v>
      </c>
      <c r="M17" s="290"/>
      <c r="N17" s="288"/>
      <c r="O17" s="285"/>
      <c r="P17" s="82" t="s">
        <v>10</v>
      </c>
      <c r="Q17" s="47">
        <v>19</v>
      </c>
      <c r="R17" s="47"/>
      <c r="S17" s="47">
        <v>19</v>
      </c>
      <c r="T17" s="290"/>
      <c r="U17" s="308"/>
      <c r="V17" s="221"/>
    </row>
    <row r="18" spans="1:22" ht="14.25" customHeight="1" x14ac:dyDescent="0.3">
      <c r="A18" s="310"/>
      <c r="B18" s="82" t="s">
        <v>11</v>
      </c>
      <c r="C18" s="47">
        <v>20</v>
      </c>
      <c r="D18" s="47">
        <v>3</v>
      </c>
      <c r="E18" s="47">
        <v>23</v>
      </c>
      <c r="F18" s="312">
        <v>46</v>
      </c>
      <c r="G18" s="288"/>
      <c r="H18" s="285"/>
      <c r="I18" s="82" t="s">
        <v>11</v>
      </c>
      <c r="J18" s="91">
        <v>15</v>
      </c>
      <c r="K18" s="47"/>
      <c r="L18" s="47">
        <v>15</v>
      </c>
      <c r="M18" s="312">
        <f>15+17</f>
        <v>32</v>
      </c>
      <c r="N18" s="288"/>
      <c r="O18" s="285"/>
      <c r="P18" s="82" t="s">
        <v>11</v>
      </c>
      <c r="Q18" s="47">
        <v>18</v>
      </c>
      <c r="R18" s="47">
        <v>1</v>
      </c>
      <c r="S18" s="47">
        <v>19</v>
      </c>
      <c r="T18" s="312">
        <f>19+21</f>
        <v>40</v>
      </c>
      <c r="U18" s="308"/>
      <c r="V18" s="221"/>
    </row>
    <row r="19" spans="1:22" ht="14.25" customHeight="1" x14ac:dyDescent="0.3">
      <c r="A19" s="310"/>
      <c r="B19" s="82" t="s">
        <v>12</v>
      </c>
      <c r="C19" s="47">
        <v>23</v>
      </c>
      <c r="D19" s="47"/>
      <c r="E19" s="47">
        <v>23</v>
      </c>
      <c r="F19" s="290"/>
      <c r="G19" s="288"/>
      <c r="H19" s="285"/>
      <c r="I19" s="82" t="s">
        <v>12</v>
      </c>
      <c r="J19" s="91">
        <v>16</v>
      </c>
      <c r="K19" s="47">
        <v>1</v>
      </c>
      <c r="L19" s="47">
        <v>17</v>
      </c>
      <c r="M19" s="290"/>
      <c r="N19" s="288"/>
      <c r="O19" s="285"/>
      <c r="P19" s="82" t="s">
        <v>12</v>
      </c>
      <c r="Q19" s="47">
        <v>20</v>
      </c>
      <c r="R19" s="47">
        <v>1</v>
      </c>
      <c r="S19" s="47">
        <v>21</v>
      </c>
      <c r="T19" s="290"/>
      <c r="U19" s="308"/>
      <c r="V19" s="221"/>
    </row>
    <row r="20" spans="1:22" ht="14.25" customHeight="1" x14ac:dyDescent="0.3">
      <c r="A20" s="310"/>
      <c r="B20" s="82" t="s">
        <v>13</v>
      </c>
      <c r="C20" s="47">
        <v>22</v>
      </c>
      <c r="D20" s="47">
        <v>1</v>
      </c>
      <c r="E20" s="47">
        <v>23</v>
      </c>
      <c r="F20" s="312">
        <f>23+22</f>
        <v>45</v>
      </c>
      <c r="G20" s="288"/>
      <c r="H20" s="285"/>
      <c r="I20" s="82" t="s">
        <v>13</v>
      </c>
      <c r="J20" s="47">
        <v>15</v>
      </c>
      <c r="K20" s="47">
        <v>2</v>
      </c>
      <c r="L20" s="47">
        <v>17</v>
      </c>
      <c r="M20" s="188">
        <v>17</v>
      </c>
      <c r="N20" s="288"/>
      <c r="O20" s="285"/>
      <c r="P20" s="82"/>
      <c r="Q20" s="47"/>
      <c r="R20" s="47"/>
      <c r="S20" s="47"/>
      <c r="T20" s="141"/>
      <c r="U20" s="308"/>
      <c r="V20" s="221"/>
    </row>
    <row r="21" spans="1:22" ht="14.25" customHeight="1" x14ac:dyDescent="0.3">
      <c r="A21" s="310"/>
      <c r="B21" s="82" t="s">
        <v>14</v>
      </c>
      <c r="C21" s="47">
        <v>22</v>
      </c>
      <c r="D21" s="47"/>
      <c r="E21" s="47">
        <v>22</v>
      </c>
      <c r="F21" s="290"/>
      <c r="G21" s="288"/>
      <c r="H21" s="285"/>
      <c r="I21" s="82"/>
      <c r="J21" s="91"/>
      <c r="K21" s="47"/>
      <c r="L21" s="47"/>
      <c r="M21" s="47"/>
      <c r="N21" s="288"/>
      <c r="O21" s="285"/>
      <c r="P21" s="82" t="s">
        <v>4</v>
      </c>
      <c r="Q21" s="47">
        <v>3</v>
      </c>
      <c r="R21" s="47">
        <v>5</v>
      </c>
      <c r="S21" s="47">
        <v>8</v>
      </c>
      <c r="T21" s="67">
        <v>8</v>
      </c>
      <c r="U21" s="308"/>
      <c r="V21" s="222"/>
    </row>
    <row r="22" spans="1:22" ht="14.25" customHeight="1" x14ac:dyDescent="0.3">
      <c r="A22" s="112"/>
      <c r="B22" s="82"/>
      <c r="C22" s="74"/>
      <c r="D22" s="74"/>
      <c r="E22" s="74"/>
      <c r="F22" s="69"/>
      <c r="G22" s="117">
        <f>SUM(F16:F22)</f>
        <v>137</v>
      </c>
      <c r="H22" s="286"/>
      <c r="I22" s="86"/>
      <c r="J22" s="197"/>
      <c r="K22" s="192"/>
      <c r="L22" s="74"/>
      <c r="M22" s="69"/>
      <c r="N22" s="117">
        <f>SUM(M16:M21)</f>
        <v>84</v>
      </c>
      <c r="O22" s="286"/>
      <c r="P22" s="86"/>
      <c r="Q22" s="197"/>
      <c r="R22" s="192"/>
      <c r="S22" s="74"/>
      <c r="T22" s="69"/>
      <c r="U22" s="216">
        <f>SUM(T16:T21)</f>
        <v>88</v>
      </c>
      <c r="V22" s="218">
        <f>G22+N22+U22</f>
        <v>309</v>
      </c>
    </row>
    <row r="23" spans="1:22" ht="14.25" customHeight="1" x14ac:dyDescent="0.3">
      <c r="A23" s="284" t="s">
        <v>20</v>
      </c>
      <c r="B23" s="84" t="s">
        <v>9</v>
      </c>
      <c r="C23" s="85">
        <v>21</v>
      </c>
      <c r="D23" s="85">
        <v>2</v>
      </c>
      <c r="E23" s="85">
        <v>23</v>
      </c>
      <c r="F23" s="109">
        <v>23</v>
      </c>
      <c r="G23" s="3"/>
      <c r="H23" s="284" t="s">
        <v>20</v>
      </c>
      <c r="I23" s="84" t="s">
        <v>9</v>
      </c>
      <c r="J23" s="92">
        <v>6</v>
      </c>
      <c r="K23" s="85"/>
      <c r="L23" s="85">
        <v>6</v>
      </c>
      <c r="M23" s="109">
        <v>6</v>
      </c>
      <c r="N23" s="3"/>
      <c r="O23" s="284" t="s">
        <v>20</v>
      </c>
      <c r="P23" s="84" t="s">
        <v>9</v>
      </c>
      <c r="Q23" s="92">
        <v>3</v>
      </c>
      <c r="R23" s="85"/>
      <c r="S23" s="85">
        <v>3</v>
      </c>
      <c r="T23" s="109">
        <v>3</v>
      </c>
      <c r="U23" s="109"/>
      <c r="V23" s="223"/>
    </row>
    <row r="24" spans="1:22" ht="14.25" customHeight="1" x14ac:dyDescent="0.3">
      <c r="A24" s="285"/>
      <c r="B24" s="81"/>
      <c r="C24" s="75"/>
      <c r="D24" s="75"/>
      <c r="E24" s="75"/>
      <c r="F24" s="67"/>
      <c r="G24" s="100"/>
      <c r="H24" s="285"/>
      <c r="I24" s="81"/>
      <c r="J24" s="89"/>
      <c r="K24" s="75"/>
      <c r="L24" s="75"/>
      <c r="M24" s="67"/>
      <c r="N24" s="100"/>
      <c r="O24" s="285"/>
      <c r="P24" s="81"/>
      <c r="Q24" s="89"/>
      <c r="R24" s="75"/>
      <c r="S24" s="75"/>
      <c r="T24" s="67"/>
      <c r="U24" s="67"/>
      <c r="V24" s="222"/>
    </row>
    <row r="25" spans="1:22" ht="22.5" customHeight="1" x14ac:dyDescent="0.3">
      <c r="A25" s="286"/>
      <c r="B25" s="86"/>
      <c r="C25" s="192"/>
      <c r="D25" s="74"/>
      <c r="E25" s="74"/>
      <c r="F25" s="69"/>
      <c r="G25" s="117">
        <f>SUM(F23)</f>
        <v>23</v>
      </c>
      <c r="H25" s="286"/>
      <c r="I25" s="86"/>
      <c r="J25" s="197"/>
      <c r="K25" s="74"/>
      <c r="L25" s="74"/>
      <c r="M25" s="69"/>
      <c r="N25" s="117">
        <f>SUM(M23)</f>
        <v>6</v>
      </c>
      <c r="O25" s="286"/>
      <c r="P25" s="86"/>
      <c r="Q25" s="197"/>
      <c r="R25" s="74"/>
      <c r="S25" s="74"/>
      <c r="T25" s="69"/>
      <c r="U25" s="216">
        <f>SUM(T23)</f>
        <v>3</v>
      </c>
      <c r="V25" s="218">
        <f>U25+N25+G25</f>
        <v>32</v>
      </c>
    </row>
    <row r="26" spans="1:22" ht="14.25" customHeight="1" x14ac:dyDescent="0.3">
      <c r="A26" s="284" t="s">
        <v>21</v>
      </c>
      <c r="B26" s="83" t="s">
        <v>9</v>
      </c>
      <c r="C26" s="71">
        <v>23</v>
      </c>
      <c r="D26" s="71"/>
      <c r="E26" s="71">
        <v>23</v>
      </c>
      <c r="F26" s="280">
        <v>46</v>
      </c>
      <c r="G26" s="287"/>
      <c r="H26" s="285" t="s">
        <v>21</v>
      </c>
      <c r="I26" s="83" t="s">
        <v>9</v>
      </c>
      <c r="J26" s="137">
        <v>18</v>
      </c>
      <c r="K26" s="137"/>
      <c r="L26" s="137">
        <v>18</v>
      </c>
      <c r="M26" s="280">
        <f>18+18</f>
        <v>36</v>
      </c>
      <c r="N26" s="287"/>
      <c r="O26" s="285" t="s">
        <v>21</v>
      </c>
      <c r="P26" s="83" t="s">
        <v>9</v>
      </c>
      <c r="Q26" s="111">
        <v>19</v>
      </c>
      <c r="R26" s="71">
        <v>1</v>
      </c>
      <c r="S26" s="71">
        <v>20</v>
      </c>
      <c r="T26" s="280">
        <v>40</v>
      </c>
      <c r="U26" s="313"/>
      <c r="V26" s="223"/>
    </row>
    <row r="27" spans="1:22" ht="14.25" customHeight="1" x14ac:dyDescent="0.3">
      <c r="A27" s="285"/>
      <c r="B27" s="82" t="s">
        <v>10</v>
      </c>
      <c r="C27" s="47">
        <v>23</v>
      </c>
      <c r="D27" s="47"/>
      <c r="E27" s="47">
        <v>23</v>
      </c>
      <c r="F27" s="290"/>
      <c r="G27" s="288"/>
      <c r="H27" s="310"/>
      <c r="I27" s="82" t="s">
        <v>10</v>
      </c>
      <c r="J27" s="47">
        <v>17</v>
      </c>
      <c r="K27" s="47">
        <v>1</v>
      </c>
      <c r="L27" s="47">
        <v>18</v>
      </c>
      <c r="M27" s="290"/>
      <c r="N27" s="288"/>
      <c r="O27" s="310"/>
      <c r="P27" s="82" t="s">
        <v>10</v>
      </c>
      <c r="Q27" s="91">
        <v>19</v>
      </c>
      <c r="R27" s="47">
        <v>1</v>
      </c>
      <c r="S27" s="47">
        <v>20</v>
      </c>
      <c r="T27" s="290"/>
      <c r="U27" s="308"/>
      <c r="V27" s="221"/>
    </row>
    <row r="28" spans="1:22" ht="14.25" customHeight="1" x14ac:dyDescent="0.3">
      <c r="A28" s="285"/>
      <c r="B28" s="82" t="s">
        <v>11</v>
      </c>
      <c r="C28" s="47">
        <v>23</v>
      </c>
      <c r="D28" s="47"/>
      <c r="E28" s="47">
        <v>23</v>
      </c>
      <c r="F28" s="312">
        <v>46</v>
      </c>
      <c r="G28" s="288"/>
      <c r="H28" s="310"/>
      <c r="I28" s="82" t="s">
        <v>11</v>
      </c>
      <c r="J28" s="47">
        <v>18</v>
      </c>
      <c r="K28" s="47"/>
      <c r="L28" s="47">
        <v>18</v>
      </c>
      <c r="M28" s="312">
        <v>36</v>
      </c>
      <c r="N28" s="288"/>
      <c r="O28" s="310"/>
      <c r="P28" s="82" t="s">
        <v>11</v>
      </c>
      <c r="Q28" s="91">
        <v>13</v>
      </c>
      <c r="R28" s="47">
        <v>2</v>
      </c>
      <c r="S28" s="47">
        <v>15</v>
      </c>
      <c r="T28" s="312">
        <f>15+18</f>
        <v>33</v>
      </c>
      <c r="U28" s="308"/>
      <c r="V28" s="221"/>
    </row>
    <row r="29" spans="1:22" ht="14.25" customHeight="1" x14ac:dyDescent="0.3">
      <c r="A29" s="285"/>
      <c r="B29" s="82" t="s">
        <v>12</v>
      </c>
      <c r="C29" s="47">
        <v>21</v>
      </c>
      <c r="D29" s="47">
        <v>2</v>
      </c>
      <c r="E29" s="47">
        <v>23</v>
      </c>
      <c r="F29" s="290"/>
      <c r="G29" s="288"/>
      <c r="H29" s="310"/>
      <c r="I29" s="82" t="s">
        <v>12</v>
      </c>
      <c r="J29" s="47">
        <v>16</v>
      </c>
      <c r="K29" s="47">
        <v>2</v>
      </c>
      <c r="L29" s="47">
        <v>18</v>
      </c>
      <c r="M29" s="290"/>
      <c r="N29" s="288"/>
      <c r="O29" s="310"/>
      <c r="P29" s="82" t="s">
        <v>12</v>
      </c>
      <c r="Q29" s="91">
        <v>18</v>
      </c>
      <c r="R29" s="47"/>
      <c r="S29" s="47">
        <v>18</v>
      </c>
      <c r="T29" s="290"/>
      <c r="U29" s="308"/>
      <c r="V29" s="221"/>
    </row>
    <row r="30" spans="1:22" ht="14.25" customHeight="1" x14ac:dyDescent="0.3">
      <c r="A30" s="285"/>
      <c r="B30" s="82" t="s">
        <v>13</v>
      </c>
      <c r="C30" s="47">
        <v>22</v>
      </c>
      <c r="D30" s="47">
        <v>1</v>
      </c>
      <c r="E30" s="47">
        <v>23</v>
      </c>
      <c r="F30" s="312">
        <v>46</v>
      </c>
      <c r="G30" s="288"/>
      <c r="H30" s="310"/>
      <c r="I30" s="82" t="s">
        <v>13</v>
      </c>
      <c r="J30" s="47">
        <v>15</v>
      </c>
      <c r="K30" s="47">
        <v>3</v>
      </c>
      <c r="L30" s="47">
        <v>18</v>
      </c>
      <c r="M30" s="312">
        <f>18+17</f>
        <v>35</v>
      </c>
      <c r="N30" s="288"/>
      <c r="O30" s="310"/>
      <c r="P30" s="82" t="s">
        <v>13</v>
      </c>
      <c r="Q30" s="91">
        <v>18</v>
      </c>
      <c r="R30" s="47"/>
      <c r="S30" s="47">
        <v>18</v>
      </c>
      <c r="T30" s="312">
        <f>18+11</f>
        <v>29</v>
      </c>
      <c r="U30" s="308"/>
      <c r="V30" s="221"/>
    </row>
    <row r="31" spans="1:22" ht="14.25" customHeight="1" x14ac:dyDescent="0.3">
      <c r="A31" s="285"/>
      <c r="B31" s="82" t="s">
        <v>14</v>
      </c>
      <c r="C31" s="47">
        <v>23</v>
      </c>
      <c r="D31" s="47"/>
      <c r="E31" s="47">
        <v>23</v>
      </c>
      <c r="F31" s="290"/>
      <c r="G31" s="288"/>
      <c r="H31" s="310"/>
      <c r="I31" s="82" t="s">
        <v>14</v>
      </c>
      <c r="J31" s="47">
        <v>14</v>
      </c>
      <c r="K31" s="47">
        <v>3</v>
      </c>
      <c r="L31" s="47">
        <v>17</v>
      </c>
      <c r="M31" s="290"/>
      <c r="N31" s="288"/>
      <c r="O31" s="310"/>
      <c r="P31" s="82" t="s">
        <v>14</v>
      </c>
      <c r="Q31" s="91">
        <v>11</v>
      </c>
      <c r="R31" s="47"/>
      <c r="S31" s="47">
        <v>11</v>
      </c>
      <c r="T31" s="290"/>
      <c r="U31" s="308"/>
      <c r="V31" s="221"/>
    </row>
    <row r="32" spans="1:22" ht="14.25" customHeight="1" x14ac:dyDescent="0.3">
      <c r="A32" s="285"/>
      <c r="B32" s="82" t="s">
        <v>15</v>
      </c>
      <c r="C32" s="47">
        <v>22</v>
      </c>
      <c r="D32" s="47">
        <v>1</v>
      </c>
      <c r="E32" s="47">
        <v>23</v>
      </c>
      <c r="F32" s="312">
        <f>23+19</f>
        <v>42</v>
      </c>
      <c r="G32" s="288"/>
      <c r="H32" s="310"/>
      <c r="I32" s="82"/>
      <c r="J32" s="47"/>
      <c r="K32" s="47"/>
      <c r="L32" s="47"/>
      <c r="M32" s="312"/>
      <c r="N32" s="288"/>
      <c r="O32" s="310"/>
      <c r="P32" s="82"/>
      <c r="Q32" s="91"/>
      <c r="R32" s="47"/>
      <c r="S32" s="47"/>
      <c r="T32" s="80"/>
      <c r="U32" s="308"/>
      <c r="V32" s="221"/>
    </row>
    <row r="33" spans="1:22" ht="14.25" customHeight="1" x14ac:dyDescent="0.3">
      <c r="A33" s="285"/>
      <c r="B33" s="94" t="s">
        <v>16</v>
      </c>
      <c r="C33" s="78">
        <v>19</v>
      </c>
      <c r="D33" s="78"/>
      <c r="E33" s="78">
        <v>19</v>
      </c>
      <c r="F33" s="290"/>
      <c r="G33" s="289"/>
      <c r="H33" s="310"/>
      <c r="I33" s="94"/>
      <c r="J33" s="139"/>
      <c r="K33" s="139"/>
      <c r="L33" s="139"/>
      <c r="M33" s="290"/>
      <c r="N33" s="289"/>
      <c r="O33" s="310"/>
      <c r="P33" s="81"/>
      <c r="Q33" s="89"/>
      <c r="R33" s="75"/>
      <c r="S33" s="75"/>
      <c r="T33" s="67"/>
      <c r="U33" s="309"/>
      <c r="V33" s="222"/>
    </row>
    <row r="34" spans="1:22" ht="14.25" customHeight="1" x14ac:dyDescent="0.3">
      <c r="A34" s="286"/>
      <c r="B34" s="86"/>
      <c r="C34" s="192"/>
      <c r="D34" s="192"/>
      <c r="E34" s="74"/>
      <c r="F34" s="69"/>
      <c r="G34" s="117">
        <f>SUM(F26:F33)</f>
        <v>180</v>
      </c>
      <c r="H34" s="112"/>
      <c r="I34" s="86"/>
      <c r="J34" s="197"/>
      <c r="K34" s="192"/>
      <c r="L34" s="74"/>
      <c r="M34" s="69"/>
      <c r="N34" s="117">
        <f>SUM(M26:M33)</f>
        <v>107</v>
      </c>
      <c r="O34" s="112"/>
      <c r="P34" s="86"/>
      <c r="Q34" s="93"/>
      <c r="R34" s="74"/>
      <c r="S34" s="74"/>
      <c r="T34" s="69"/>
      <c r="U34" s="216">
        <f>SUM(T26:T31)</f>
        <v>102</v>
      </c>
      <c r="V34" s="218">
        <f>G34+N34+U34</f>
        <v>389</v>
      </c>
    </row>
    <row r="35" spans="1:22" ht="14.25" customHeight="1" x14ac:dyDescent="0.3">
      <c r="A35" s="277" t="s">
        <v>22</v>
      </c>
      <c r="B35" s="83" t="s">
        <v>9</v>
      </c>
      <c r="C35" s="71">
        <v>16</v>
      </c>
      <c r="D35" s="71">
        <v>5</v>
      </c>
      <c r="E35" s="71">
        <v>21</v>
      </c>
      <c r="F35" s="280">
        <v>42</v>
      </c>
      <c r="G35" s="287"/>
      <c r="H35" s="277" t="s">
        <v>22</v>
      </c>
      <c r="I35" s="83" t="s">
        <v>9</v>
      </c>
      <c r="J35" s="111">
        <v>14</v>
      </c>
      <c r="K35" s="71">
        <v>4</v>
      </c>
      <c r="L35" s="71">
        <v>18</v>
      </c>
      <c r="M35" s="280">
        <f>18+19</f>
        <v>37</v>
      </c>
      <c r="N35" s="287"/>
      <c r="O35" s="277" t="s">
        <v>22</v>
      </c>
      <c r="P35" s="83" t="s">
        <v>9</v>
      </c>
      <c r="Q35" s="111">
        <v>21</v>
      </c>
      <c r="R35" s="71">
        <v>2</v>
      </c>
      <c r="S35" s="71">
        <v>23</v>
      </c>
      <c r="T35" s="323">
        <f>23+20</f>
        <v>43</v>
      </c>
      <c r="U35" s="313"/>
      <c r="V35" s="223"/>
    </row>
    <row r="36" spans="1:22" ht="14.25" customHeight="1" x14ac:dyDescent="0.3">
      <c r="A36" s="278"/>
      <c r="B36" s="82" t="s">
        <v>10</v>
      </c>
      <c r="C36" s="47">
        <v>17</v>
      </c>
      <c r="D36" s="47">
        <v>4</v>
      </c>
      <c r="E36" s="47">
        <v>21</v>
      </c>
      <c r="F36" s="290"/>
      <c r="G36" s="288"/>
      <c r="H36" s="278"/>
      <c r="I36" s="82" t="s">
        <v>10</v>
      </c>
      <c r="J36" s="91">
        <v>14</v>
      </c>
      <c r="K36" s="47">
        <v>5</v>
      </c>
      <c r="L36" s="47">
        <v>19</v>
      </c>
      <c r="M36" s="290"/>
      <c r="N36" s="288"/>
      <c r="O36" s="278"/>
      <c r="P36" s="82" t="s">
        <v>10</v>
      </c>
      <c r="Q36" s="91">
        <v>16</v>
      </c>
      <c r="R36" s="47">
        <v>4</v>
      </c>
      <c r="S36" s="47">
        <v>20</v>
      </c>
      <c r="T36" s="324"/>
      <c r="U36" s="308"/>
      <c r="V36" s="221"/>
    </row>
    <row r="37" spans="1:22" ht="14.25" customHeight="1" x14ac:dyDescent="0.3">
      <c r="A37" s="278"/>
      <c r="B37" s="82" t="s">
        <v>11</v>
      </c>
      <c r="C37" s="47">
        <v>18</v>
      </c>
      <c r="D37" s="47">
        <v>2</v>
      </c>
      <c r="E37" s="47">
        <v>20</v>
      </c>
      <c r="F37" s="47">
        <v>20</v>
      </c>
      <c r="G37" s="288"/>
      <c r="H37" s="278"/>
      <c r="I37" s="82" t="s">
        <v>11</v>
      </c>
      <c r="J37" s="91">
        <v>14</v>
      </c>
      <c r="K37" s="47">
        <v>3</v>
      </c>
      <c r="L37" s="47">
        <v>17</v>
      </c>
      <c r="M37" s="312">
        <f>17+24</f>
        <v>41</v>
      </c>
      <c r="N37" s="288"/>
      <c r="O37" s="278"/>
      <c r="P37" s="82"/>
      <c r="Q37" s="91"/>
      <c r="R37" s="47"/>
      <c r="S37" s="47"/>
      <c r="T37" s="312"/>
      <c r="U37" s="308"/>
      <c r="V37" s="221"/>
    </row>
    <row r="38" spans="1:22" ht="14.25" customHeight="1" x14ac:dyDescent="0.3">
      <c r="A38" s="278"/>
      <c r="B38" s="82"/>
      <c r="C38" s="75"/>
      <c r="D38" s="75"/>
      <c r="E38" s="75"/>
      <c r="F38" s="83"/>
      <c r="G38" s="289"/>
      <c r="H38" s="278"/>
      <c r="I38" s="82" t="s">
        <v>12</v>
      </c>
      <c r="J38" s="113">
        <v>19</v>
      </c>
      <c r="K38" s="78">
        <v>5</v>
      </c>
      <c r="L38" s="78">
        <v>24</v>
      </c>
      <c r="M38" s="290"/>
      <c r="N38" s="289"/>
      <c r="O38" s="278"/>
      <c r="P38" s="94"/>
      <c r="Q38" s="113"/>
      <c r="R38" s="78"/>
      <c r="S38" s="78"/>
      <c r="T38" s="290"/>
      <c r="U38" s="309"/>
      <c r="V38" s="222"/>
    </row>
    <row r="39" spans="1:22" ht="14.25" customHeight="1" x14ac:dyDescent="0.3">
      <c r="A39" s="279"/>
      <c r="B39" s="86"/>
      <c r="C39" s="192"/>
      <c r="D39" s="192"/>
      <c r="E39" s="74"/>
      <c r="F39" s="69"/>
      <c r="G39" s="117">
        <f>SUM(F35:F37)</f>
        <v>62</v>
      </c>
      <c r="H39" s="279"/>
      <c r="I39" s="86"/>
      <c r="J39" s="197"/>
      <c r="K39" s="192"/>
      <c r="L39" s="74"/>
      <c r="M39" s="69"/>
      <c r="N39" s="117">
        <f>SUM(M35:M37)</f>
        <v>78</v>
      </c>
      <c r="O39" s="279"/>
      <c r="P39" s="86"/>
      <c r="Q39" s="197"/>
      <c r="R39" s="192"/>
      <c r="S39" s="74"/>
      <c r="T39" s="69"/>
      <c r="U39" s="217">
        <f>SUM(T35:T38)</f>
        <v>43</v>
      </c>
      <c r="V39" s="218">
        <f>G39+N39+U39</f>
        <v>183</v>
      </c>
    </row>
    <row r="40" spans="1:22" ht="14.25" customHeight="1" x14ac:dyDescent="0.3">
      <c r="A40" s="277" t="s">
        <v>23</v>
      </c>
      <c r="B40" s="87" t="s">
        <v>9</v>
      </c>
      <c r="C40" s="46">
        <v>17</v>
      </c>
      <c r="D40" s="46">
        <v>5</v>
      </c>
      <c r="E40" s="46">
        <v>22</v>
      </c>
      <c r="F40" s="280">
        <v>44</v>
      </c>
      <c r="G40" s="287"/>
      <c r="H40" s="277" t="s">
        <v>23</v>
      </c>
      <c r="I40" s="87" t="s">
        <v>9</v>
      </c>
      <c r="J40" s="90">
        <v>19</v>
      </c>
      <c r="K40" s="46">
        <v>5</v>
      </c>
      <c r="L40" s="46">
        <v>24</v>
      </c>
      <c r="M40" s="280">
        <v>24</v>
      </c>
      <c r="N40" s="287"/>
      <c r="O40" s="277" t="s">
        <v>23</v>
      </c>
      <c r="P40" s="87" t="s">
        <v>9</v>
      </c>
      <c r="Q40" s="90">
        <v>20</v>
      </c>
      <c r="R40" s="46">
        <v>1</v>
      </c>
      <c r="S40" s="46">
        <v>21</v>
      </c>
      <c r="T40" s="280">
        <v>21</v>
      </c>
      <c r="U40" s="313"/>
      <c r="V40" s="223"/>
    </row>
    <row r="41" spans="1:22" ht="14.25" customHeight="1" x14ac:dyDescent="0.3">
      <c r="A41" s="278"/>
      <c r="B41" s="94" t="s">
        <v>10</v>
      </c>
      <c r="C41" s="75">
        <v>18</v>
      </c>
      <c r="D41" s="75">
        <v>4</v>
      </c>
      <c r="E41" s="75">
        <v>22</v>
      </c>
      <c r="F41" s="281"/>
      <c r="G41" s="288"/>
      <c r="H41" s="278"/>
      <c r="I41" s="82"/>
      <c r="J41" s="91"/>
      <c r="K41" s="47"/>
      <c r="L41" s="47"/>
      <c r="M41" s="290"/>
      <c r="N41" s="288"/>
      <c r="O41" s="278"/>
      <c r="P41" s="82"/>
      <c r="Q41" s="91"/>
      <c r="R41" s="47"/>
      <c r="S41" s="47"/>
      <c r="T41" s="290"/>
      <c r="U41" s="308"/>
      <c r="V41" s="221"/>
    </row>
    <row r="42" spans="1:22" ht="14.25" customHeight="1" x14ac:dyDescent="0.3">
      <c r="A42" s="278"/>
      <c r="B42" s="94" t="s">
        <v>11</v>
      </c>
      <c r="C42" s="78">
        <v>21</v>
      </c>
      <c r="D42" s="78">
        <v>1</v>
      </c>
      <c r="E42" s="78">
        <v>22</v>
      </c>
      <c r="F42" s="67">
        <v>22</v>
      </c>
      <c r="G42" s="288"/>
      <c r="H42" s="278"/>
      <c r="I42" s="94"/>
      <c r="J42" s="113"/>
      <c r="K42" s="78"/>
      <c r="L42" s="78"/>
      <c r="M42" s="77"/>
      <c r="N42" s="289"/>
      <c r="O42" s="278"/>
      <c r="P42" s="94"/>
      <c r="Q42" s="113"/>
      <c r="R42" s="139"/>
      <c r="S42" s="139"/>
      <c r="T42" s="77"/>
      <c r="U42" s="309"/>
      <c r="V42" s="222"/>
    </row>
    <row r="43" spans="1:22" ht="14.25" customHeight="1" x14ac:dyDescent="0.3">
      <c r="A43" s="279"/>
      <c r="B43" s="86"/>
      <c r="C43" s="192"/>
      <c r="D43" s="192"/>
      <c r="E43" s="74"/>
      <c r="F43" s="69"/>
      <c r="G43" s="117">
        <f>SUM(F40:F42)</f>
        <v>66</v>
      </c>
      <c r="H43" s="279"/>
      <c r="I43" s="86"/>
      <c r="J43" s="197"/>
      <c r="K43" s="192"/>
      <c r="L43" s="74"/>
      <c r="M43" s="69"/>
      <c r="N43" s="117">
        <f>SUM(M40:M42)</f>
        <v>24</v>
      </c>
      <c r="O43" s="279"/>
      <c r="P43" s="86"/>
      <c r="Q43" s="197"/>
      <c r="R43" s="192"/>
      <c r="S43" s="74"/>
      <c r="T43" s="69"/>
      <c r="U43" s="216">
        <f>SUM(T40:T42)</f>
        <v>21</v>
      </c>
      <c r="V43" s="218">
        <f>G43+N43+U43</f>
        <v>111</v>
      </c>
    </row>
    <row r="44" spans="1:22" ht="14.25" customHeight="1" x14ac:dyDescent="0.3">
      <c r="A44" s="277" t="s">
        <v>24</v>
      </c>
      <c r="B44" s="83" t="s">
        <v>9</v>
      </c>
      <c r="C44" s="46">
        <v>14</v>
      </c>
      <c r="D44" s="46">
        <v>6</v>
      </c>
      <c r="E44" s="46">
        <v>20</v>
      </c>
      <c r="F44" s="280">
        <v>36</v>
      </c>
      <c r="G44" s="288"/>
      <c r="H44" s="277" t="s">
        <v>24</v>
      </c>
      <c r="I44" s="83" t="s">
        <v>9</v>
      </c>
      <c r="J44" s="71">
        <v>19</v>
      </c>
      <c r="K44" s="71">
        <v>3</v>
      </c>
      <c r="L44" s="71">
        <v>22</v>
      </c>
      <c r="M44" s="280">
        <v>22</v>
      </c>
      <c r="N44" s="288"/>
      <c r="O44" s="277" t="s">
        <v>24</v>
      </c>
      <c r="P44" s="83" t="s">
        <v>9</v>
      </c>
      <c r="Q44" s="142">
        <v>18</v>
      </c>
      <c r="R44" s="142">
        <v>1</v>
      </c>
      <c r="S44" s="142">
        <v>19</v>
      </c>
      <c r="T44" s="280">
        <v>19</v>
      </c>
      <c r="U44" s="313"/>
      <c r="V44" s="223"/>
    </row>
    <row r="45" spans="1:22" ht="14.25" customHeight="1" x14ac:dyDescent="0.3">
      <c r="A45" s="278"/>
      <c r="B45" s="94" t="s">
        <v>10</v>
      </c>
      <c r="C45" s="185">
        <v>12</v>
      </c>
      <c r="D45" s="185">
        <v>4</v>
      </c>
      <c r="E45" s="185">
        <v>16</v>
      </c>
      <c r="F45" s="281"/>
      <c r="G45" s="288"/>
      <c r="H45" s="278"/>
      <c r="I45" s="81"/>
      <c r="J45" s="89"/>
      <c r="K45" s="75"/>
      <c r="L45" s="75"/>
      <c r="M45" s="290"/>
      <c r="N45" s="288"/>
      <c r="O45" s="278"/>
      <c r="P45" s="81"/>
      <c r="Q45" s="89"/>
      <c r="R45" s="143"/>
      <c r="S45" s="143"/>
      <c r="T45" s="290"/>
      <c r="U45" s="309"/>
      <c r="V45" s="222"/>
    </row>
    <row r="46" spans="1:22" ht="14.25" customHeight="1" x14ac:dyDescent="0.3">
      <c r="A46" s="279"/>
      <c r="B46" s="86"/>
      <c r="C46" s="192"/>
      <c r="D46" s="192"/>
      <c r="E46" s="74"/>
      <c r="F46" s="69"/>
      <c r="G46" s="117">
        <f>SUM(F44)</f>
        <v>36</v>
      </c>
      <c r="H46" s="279"/>
      <c r="I46" s="86"/>
      <c r="J46" s="197"/>
      <c r="K46" s="192"/>
      <c r="L46" s="74"/>
      <c r="M46" s="69"/>
      <c r="N46" s="117">
        <f>SUM(M44)</f>
        <v>22</v>
      </c>
      <c r="O46" s="279"/>
      <c r="P46" s="86"/>
      <c r="Q46" s="197"/>
      <c r="R46" s="192"/>
      <c r="S46" s="74"/>
      <c r="T46" s="69"/>
      <c r="U46" s="217">
        <f>SUM(T44:T46)</f>
        <v>19</v>
      </c>
      <c r="V46" s="218">
        <f>G46+N46+U46</f>
        <v>77</v>
      </c>
    </row>
    <row r="47" spans="1:22" ht="14.25" customHeight="1" x14ac:dyDescent="0.3">
      <c r="A47" s="284" t="s">
        <v>26</v>
      </c>
      <c r="B47" s="83" t="s">
        <v>9</v>
      </c>
      <c r="C47" s="71">
        <v>13</v>
      </c>
      <c r="D47" s="71">
        <v>9</v>
      </c>
      <c r="E47" s="71">
        <v>22</v>
      </c>
      <c r="F47" s="280">
        <f>22+21</f>
        <v>43</v>
      </c>
      <c r="G47" s="287"/>
      <c r="H47" s="284" t="s">
        <v>26</v>
      </c>
      <c r="I47" s="83" t="s">
        <v>9</v>
      </c>
      <c r="J47" s="111">
        <v>14</v>
      </c>
      <c r="K47" s="71">
        <v>5</v>
      </c>
      <c r="L47" s="71">
        <v>19</v>
      </c>
      <c r="M47" s="280">
        <f>19+18</f>
        <v>37</v>
      </c>
      <c r="N47" s="287"/>
      <c r="O47" s="284" t="s">
        <v>26</v>
      </c>
      <c r="P47" s="83" t="s">
        <v>9</v>
      </c>
      <c r="Q47" s="111">
        <v>16</v>
      </c>
      <c r="R47" s="137">
        <v>1</v>
      </c>
      <c r="S47" s="137">
        <v>17</v>
      </c>
      <c r="T47" s="280">
        <f>17+18</f>
        <v>35</v>
      </c>
      <c r="U47" s="313"/>
      <c r="V47" s="223"/>
    </row>
    <row r="48" spans="1:22" ht="14.25" customHeight="1" x14ac:dyDescent="0.3">
      <c r="A48" s="285"/>
      <c r="B48" s="82" t="s">
        <v>10</v>
      </c>
      <c r="C48" s="47">
        <v>19</v>
      </c>
      <c r="D48" s="47">
        <v>2</v>
      </c>
      <c r="E48" s="47">
        <v>21</v>
      </c>
      <c r="F48" s="290"/>
      <c r="G48" s="288"/>
      <c r="H48" s="285"/>
      <c r="I48" s="82" t="s">
        <v>10</v>
      </c>
      <c r="J48" s="91">
        <v>16</v>
      </c>
      <c r="K48" s="47">
        <v>2</v>
      </c>
      <c r="L48" s="47">
        <v>18</v>
      </c>
      <c r="M48" s="290"/>
      <c r="N48" s="288"/>
      <c r="O48" s="285"/>
      <c r="P48" s="82" t="s">
        <v>10</v>
      </c>
      <c r="Q48" s="91">
        <v>11</v>
      </c>
      <c r="R48" s="47">
        <v>7</v>
      </c>
      <c r="S48" s="47">
        <v>18</v>
      </c>
      <c r="T48" s="290"/>
      <c r="U48" s="308"/>
      <c r="V48" s="221"/>
    </row>
    <row r="49" spans="1:27" ht="14.25" customHeight="1" x14ac:dyDescent="0.3">
      <c r="A49" s="285"/>
      <c r="B49" s="82" t="s">
        <v>11</v>
      </c>
      <c r="C49" s="78">
        <v>16</v>
      </c>
      <c r="D49" s="78">
        <v>5</v>
      </c>
      <c r="E49" s="78">
        <v>21</v>
      </c>
      <c r="F49" s="312">
        <f>21+21</f>
        <v>42</v>
      </c>
      <c r="G49" s="288"/>
      <c r="H49" s="285"/>
      <c r="I49" s="82" t="s">
        <v>11</v>
      </c>
      <c r="J49" s="91">
        <v>13</v>
      </c>
      <c r="K49" s="47">
        <v>5</v>
      </c>
      <c r="L49" s="47">
        <v>18</v>
      </c>
      <c r="M49" s="312">
        <f>18+19</f>
        <v>37</v>
      </c>
      <c r="N49" s="288"/>
      <c r="O49" s="285"/>
      <c r="P49" s="82" t="s">
        <v>11</v>
      </c>
      <c r="Q49" s="91">
        <v>6</v>
      </c>
      <c r="R49" s="47">
        <v>6</v>
      </c>
      <c r="S49" s="47">
        <v>12</v>
      </c>
      <c r="T49" s="47">
        <v>12</v>
      </c>
      <c r="U49" s="308"/>
      <c r="V49" s="221"/>
    </row>
    <row r="50" spans="1:27" ht="14.25" customHeight="1" x14ac:dyDescent="0.3">
      <c r="A50" s="285"/>
      <c r="B50" s="81" t="s">
        <v>12</v>
      </c>
      <c r="C50" s="78">
        <v>14</v>
      </c>
      <c r="D50" s="78">
        <v>7</v>
      </c>
      <c r="E50" s="78">
        <v>21</v>
      </c>
      <c r="F50" s="281"/>
      <c r="G50" s="289"/>
      <c r="H50" s="285"/>
      <c r="I50" s="81" t="s">
        <v>12</v>
      </c>
      <c r="J50" s="113">
        <v>13</v>
      </c>
      <c r="K50" s="78">
        <v>6</v>
      </c>
      <c r="L50" s="78">
        <v>19</v>
      </c>
      <c r="M50" s="290"/>
      <c r="N50" s="289"/>
      <c r="O50" s="285"/>
      <c r="P50" s="94"/>
      <c r="Q50" s="113"/>
      <c r="R50" s="139"/>
      <c r="S50" s="139"/>
      <c r="T50" s="47"/>
      <c r="U50" s="309"/>
      <c r="V50" s="221"/>
    </row>
    <row r="51" spans="1:27" ht="14.25" customHeight="1" x14ac:dyDescent="0.3">
      <c r="A51" s="291"/>
      <c r="B51" s="82" t="s">
        <v>13</v>
      </c>
      <c r="C51" s="47">
        <v>18</v>
      </c>
      <c r="D51" s="47">
        <v>5</v>
      </c>
      <c r="E51" s="47">
        <v>23</v>
      </c>
      <c r="F51" s="47">
        <v>23</v>
      </c>
      <c r="G51" s="194"/>
      <c r="H51" s="285"/>
      <c r="I51" s="94"/>
      <c r="J51" s="113"/>
      <c r="K51" s="188"/>
      <c r="L51" s="188"/>
      <c r="M51" s="77"/>
      <c r="N51" s="187"/>
      <c r="O51" s="285"/>
      <c r="P51" s="94"/>
      <c r="Q51" s="113"/>
      <c r="R51" s="188"/>
      <c r="S51" s="188"/>
      <c r="T51" s="77"/>
      <c r="U51" s="67"/>
      <c r="V51" s="222"/>
    </row>
    <row r="52" spans="1:27" ht="14.25" customHeight="1" x14ac:dyDescent="0.3">
      <c r="A52" s="286"/>
      <c r="B52" s="151"/>
      <c r="C52" s="196"/>
      <c r="D52" s="196"/>
      <c r="E52" s="196"/>
      <c r="F52" s="195"/>
      <c r="G52" s="117">
        <f>SUM(F47:F52)</f>
        <v>108</v>
      </c>
      <c r="H52" s="286"/>
      <c r="I52" s="86"/>
      <c r="J52" s="197"/>
      <c r="K52" s="192"/>
      <c r="L52" s="74"/>
      <c r="M52" s="69"/>
      <c r="N52" s="117">
        <f>SUM(M47:M50)</f>
        <v>74</v>
      </c>
      <c r="O52" s="286"/>
      <c r="P52" s="86"/>
      <c r="Q52" s="197"/>
      <c r="R52" s="192"/>
      <c r="S52" s="74"/>
      <c r="T52" s="69"/>
      <c r="U52" s="216">
        <f>SUM(T47:T52)</f>
        <v>47</v>
      </c>
      <c r="V52" s="218">
        <f>G52+N52+U52</f>
        <v>229</v>
      </c>
    </row>
    <row r="53" spans="1:27" ht="14.25" customHeight="1" x14ac:dyDescent="0.3">
      <c r="A53" s="284" t="s">
        <v>27</v>
      </c>
      <c r="B53" s="83" t="s">
        <v>9</v>
      </c>
      <c r="C53" s="71">
        <v>11</v>
      </c>
      <c r="D53" s="71">
        <v>9</v>
      </c>
      <c r="E53" s="71">
        <v>20</v>
      </c>
      <c r="F53" s="280">
        <f>20+21</f>
        <v>41</v>
      </c>
      <c r="G53" s="287"/>
      <c r="H53" s="284" t="s">
        <v>27</v>
      </c>
      <c r="I53" s="83" t="s">
        <v>9</v>
      </c>
      <c r="J53" s="111">
        <v>11</v>
      </c>
      <c r="K53" s="71">
        <v>8</v>
      </c>
      <c r="L53" s="71">
        <v>19</v>
      </c>
      <c r="M53" s="280">
        <v>38</v>
      </c>
      <c r="N53" s="287"/>
      <c r="O53" s="284" t="s">
        <v>27</v>
      </c>
      <c r="P53" s="83" t="s">
        <v>9</v>
      </c>
      <c r="Q53" s="111">
        <v>10</v>
      </c>
      <c r="R53" s="71">
        <v>4</v>
      </c>
      <c r="S53" s="71">
        <v>14</v>
      </c>
      <c r="T53" s="280">
        <v>28</v>
      </c>
      <c r="U53" s="308"/>
      <c r="V53" s="223"/>
    </row>
    <row r="54" spans="1:27" ht="14.25" customHeight="1" x14ac:dyDescent="0.3">
      <c r="A54" s="285"/>
      <c r="B54" s="82" t="s">
        <v>10</v>
      </c>
      <c r="C54" s="47">
        <v>13</v>
      </c>
      <c r="D54" s="47">
        <v>8</v>
      </c>
      <c r="E54" s="47">
        <v>21</v>
      </c>
      <c r="F54" s="281"/>
      <c r="G54" s="288"/>
      <c r="H54" s="285"/>
      <c r="I54" s="82" t="s">
        <v>10</v>
      </c>
      <c r="J54" s="91">
        <v>11</v>
      </c>
      <c r="K54" s="47">
        <v>8</v>
      </c>
      <c r="L54" s="47">
        <v>19</v>
      </c>
      <c r="M54" s="290"/>
      <c r="N54" s="288"/>
      <c r="O54" s="285"/>
      <c r="P54" s="82" t="s">
        <v>10</v>
      </c>
      <c r="Q54" s="111">
        <v>7</v>
      </c>
      <c r="R54" s="144">
        <v>7</v>
      </c>
      <c r="S54" s="144">
        <v>14</v>
      </c>
      <c r="T54" s="290"/>
      <c r="U54" s="309"/>
      <c r="V54" s="221"/>
      <c r="AA54" s="136"/>
    </row>
    <row r="55" spans="1:27" ht="14.25" customHeight="1" x14ac:dyDescent="0.3">
      <c r="A55" s="285"/>
      <c r="B55" s="94"/>
      <c r="C55" s="78"/>
      <c r="D55" s="78"/>
      <c r="E55" s="78"/>
      <c r="F55" s="290"/>
      <c r="G55" s="289"/>
      <c r="H55" s="285"/>
      <c r="I55" s="81"/>
      <c r="J55" s="89"/>
      <c r="K55" s="75"/>
      <c r="L55" s="75"/>
      <c r="M55" s="67"/>
      <c r="N55" s="289"/>
      <c r="O55" s="285"/>
      <c r="P55" s="81"/>
      <c r="Q55" s="89"/>
      <c r="R55" s="75"/>
      <c r="S55" s="75"/>
      <c r="T55" s="67"/>
      <c r="U55" s="67"/>
      <c r="V55" s="222"/>
    </row>
    <row r="56" spans="1:27" ht="14.25" customHeight="1" x14ac:dyDescent="0.3">
      <c r="A56" s="286"/>
      <c r="B56" s="86"/>
      <c r="C56" s="192"/>
      <c r="D56" s="192"/>
      <c r="E56" s="192"/>
      <c r="F56" s="193"/>
      <c r="G56" s="117">
        <f>SUM(F53)</f>
        <v>41</v>
      </c>
      <c r="H56" s="286"/>
      <c r="I56" s="86"/>
      <c r="J56" s="197"/>
      <c r="K56" s="192"/>
      <c r="L56" s="74"/>
      <c r="M56" s="69"/>
      <c r="N56" s="117">
        <f>SUM(M53)</f>
        <v>38</v>
      </c>
      <c r="O56" s="286"/>
      <c r="P56" s="86"/>
      <c r="Q56" s="197"/>
      <c r="R56" s="192"/>
      <c r="S56" s="74"/>
      <c r="T56" s="69"/>
      <c r="U56" s="216">
        <f>SUM(T53)</f>
        <v>28</v>
      </c>
      <c r="V56" s="218">
        <f>G56+N56+U56</f>
        <v>107</v>
      </c>
    </row>
    <row r="57" spans="1:27" ht="14.25" customHeight="1" x14ac:dyDescent="0.3">
      <c r="A57" s="277" t="s">
        <v>60</v>
      </c>
      <c r="B57" s="87" t="s">
        <v>9</v>
      </c>
      <c r="C57" s="46">
        <v>20</v>
      </c>
      <c r="D57" s="46">
        <v>5</v>
      </c>
      <c r="E57" s="46">
        <v>25</v>
      </c>
      <c r="F57" s="280">
        <v>50</v>
      </c>
      <c r="G57" s="287"/>
      <c r="H57" s="284" t="s">
        <v>2</v>
      </c>
      <c r="I57" s="87" t="s">
        <v>9</v>
      </c>
      <c r="J57" s="90">
        <v>14</v>
      </c>
      <c r="K57" s="46">
        <v>4</v>
      </c>
      <c r="L57" s="46">
        <v>18</v>
      </c>
      <c r="M57" s="280">
        <f>18+16</f>
        <v>34</v>
      </c>
      <c r="N57" s="287"/>
      <c r="O57" s="284" t="s">
        <v>2</v>
      </c>
      <c r="P57" s="87" t="s">
        <v>9</v>
      </c>
      <c r="Q57" s="90">
        <v>14</v>
      </c>
      <c r="R57" s="46">
        <v>7</v>
      </c>
      <c r="S57" s="46">
        <v>21</v>
      </c>
      <c r="T57" s="280">
        <f>21+15</f>
        <v>36</v>
      </c>
      <c r="U57" s="313"/>
      <c r="V57" s="223"/>
    </row>
    <row r="58" spans="1:27" ht="14.25" customHeight="1" x14ac:dyDescent="0.3">
      <c r="A58" s="278"/>
      <c r="B58" s="82" t="s">
        <v>10</v>
      </c>
      <c r="C58" s="47">
        <v>23</v>
      </c>
      <c r="D58" s="47">
        <v>2</v>
      </c>
      <c r="E58" s="47">
        <v>25</v>
      </c>
      <c r="F58" s="290"/>
      <c r="G58" s="289"/>
      <c r="H58" s="285"/>
      <c r="I58" s="82" t="s">
        <v>10</v>
      </c>
      <c r="J58" s="91">
        <v>13</v>
      </c>
      <c r="K58" s="47">
        <v>3</v>
      </c>
      <c r="L58" s="47">
        <v>16</v>
      </c>
      <c r="M58" s="290"/>
      <c r="N58" s="288"/>
      <c r="O58" s="285"/>
      <c r="P58" s="82" t="s">
        <v>10</v>
      </c>
      <c r="Q58" s="91">
        <v>10</v>
      </c>
      <c r="R58" s="47">
        <v>5</v>
      </c>
      <c r="S58" s="47">
        <v>15</v>
      </c>
      <c r="T58" s="290"/>
      <c r="U58" s="308"/>
      <c r="V58" s="221"/>
    </row>
    <row r="59" spans="1:27" ht="14.25" customHeight="1" x14ac:dyDescent="0.3">
      <c r="A59" s="278"/>
      <c r="B59" s="82"/>
      <c r="C59" s="75"/>
      <c r="D59" s="75"/>
      <c r="E59" s="75"/>
      <c r="F59" s="67"/>
      <c r="G59" s="4"/>
      <c r="H59" s="285"/>
      <c r="I59" s="82" t="s">
        <v>11</v>
      </c>
      <c r="J59" s="89">
        <v>8</v>
      </c>
      <c r="K59" s="75">
        <v>3</v>
      </c>
      <c r="L59" s="75">
        <v>11</v>
      </c>
      <c r="M59" s="67">
        <v>11</v>
      </c>
      <c r="N59" s="140"/>
      <c r="O59" s="285"/>
      <c r="P59" s="94"/>
      <c r="Q59" s="89"/>
      <c r="R59" s="138"/>
      <c r="S59" s="138"/>
      <c r="T59" s="67"/>
      <c r="U59" s="309"/>
      <c r="V59" s="222"/>
    </row>
    <row r="60" spans="1:27" ht="14.25" customHeight="1" x14ac:dyDescent="0.3">
      <c r="A60" s="279"/>
      <c r="B60" s="86"/>
      <c r="C60" s="192"/>
      <c r="D60" s="192"/>
      <c r="E60" s="192"/>
      <c r="F60" s="193"/>
      <c r="G60" s="117">
        <f>SUM(F57:F59)</f>
        <v>50</v>
      </c>
      <c r="H60" s="286"/>
      <c r="I60" s="86"/>
      <c r="J60" s="197"/>
      <c r="K60" s="192"/>
      <c r="L60" s="74"/>
      <c r="M60" s="69"/>
      <c r="N60" s="117">
        <f>SUM(M57:M59)</f>
        <v>45</v>
      </c>
      <c r="O60" s="286"/>
      <c r="P60" s="86"/>
      <c r="Q60" s="197"/>
      <c r="R60" s="192"/>
      <c r="S60" s="74"/>
      <c r="T60" s="69"/>
      <c r="U60" s="216">
        <f>SUM(T57:T59)</f>
        <v>36</v>
      </c>
      <c r="V60" s="218">
        <f>G60+N60+U60</f>
        <v>131</v>
      </c>
    </row>
    <row r="61" spans="1:27" ht="32.25" customHeight="1" x14ac:dyDescent="0.3">
      <c r="A61" s="119" t="s">
        <v>28</v>
      </c>
      <c r="B61" s="84" t="s">
        <v>9</v>
      </c>
      <c r="C61" s="85"/>
      <c r="D61" s="85"/>
      <c r="E61" s="85"/>
      <c r="F61" s="109"/>
      <c r="G61" s="3"/>
      <c r="H61" s="120" t="s">
        <v>28</v>
      </c>
      <c r="I61" s="84" t="s">
        <v>9</v>
      </c>
      <c r="J61" s="92">
        <v>12</v>
      </c>
      <c r="K61" s="85"/>
      <c r="L61" s="85">
        <v>12</v>
      </c>
      <c r="M61" s="109">
        <v>12</v>
      </c>
      <c r="N61" s="3"/>
      <c r="O61" s="120" t="s">
        <v>28</v>
      </c>
      <c r="P61" s="84" t="s">
        <v>9</v>
      </c>
      <c r="Q61" s="92">
        <v>6</v>
      </c>
      <c r="R61" s="85">
        <v>2</v>
      </c>
      <c r="S61" s="85">
        <v>8</v>
      </c>
      <c r="T61" s="109">
        <v>8</v>
      </c>
      <c r="U61" s="109"/>
      <c r="V61" s="218"/>
    </row>
    <row r="62" spans="1:27" ht="14.25" customHeight="1" x14ac:dyDescent="0.3">
      <c r="A62" s="114"/>
      <c r="B62" s="115"/>
      <c r="C62" s="192"/>
      <c r="D62" s="74"/>
      <c r="E62" s="74"/>
      <c r="F62" s="116"/>
      <c r="G62" s="117">
        <f>SUM(F61)</f>
        <v>0</v>
      </c>
      <c r="H62" s="110"/>
      <c r="I62" s="115"/>
      <c r="J62" s="192"/>
      <c r="K62" s="192"/>
      <c r="L62" s="74"/>
      <c r="M62" s="116"/>
      <c r="N62" s="117">
        <f>M61</f>
        <v>12</v>
      </c>
      <c r="O62" s="110"/>
      <c r="P62" s="115"/>
      <c r="Q62" s="74"/>
      <c r="R62" s="74"/>
      <c r="S62" s="74"/>
      <c r="T62" s="116"/>
      <c r="U62" s="216">
        <f>SUM(S61)</f>
        <v>8</v>
      </c>
      <c r="V62" s="218">
        <f>G62+N62+U62</f>
        <v>20</v>
      </c>
    </row>
    <row r="63" spans="1:27" ht="14.25" customHeight="1" x14ac:dyDescent="0.3">
      <c r="A63" s="282" t="s">
        <v>3</v>
      </c>
      <c r="B63" s="5"/>
      <c r="C63" s="6"/>
      <c r="D63" s="6"/>
      <c r="E63" s="7"/>
      <c r="F63" s="135">
        <f>SUM(F5:F62)</f>
        <v>919</v>
      </c>
      <c r="G63" s="292">
        <f>SUM(G62,G60,G56,G52,G46,G43,G39,G34,G25,G22,G15)</f>
        <v>919</v>
      </c>
      <c r="H63" s="8"/>
      <c r="I63" s="8"/>
      <c r="J63" s="9"/>
      <c r="K63" s="9"/>
      <c r="L63" s="9"/>
      <c r="M63" s="134">
        <f>SUM(M5:M62)</f>
        <v>632</v>
      </c>
      <c r="N63" s="292">
        <f>SUM(N5:N62)</f>
        <v>632</v>
      </c>
      <c r="O63" s="8"/>
      <c r="P63" s="8"/>
      <c r="Q63" s="8"/>
      <c r="R63" s="9"/>
      <c r="S63" s="9"/>
      <c r="T63" s="134">
        <f>SUM(T5:T62)</f>
        <v>530</v>
      </c>
      <c r="U63" s="282">
        <f>SUM(U62,U60,U56,U52,U46,U43,U39,U34,U25,U22,U15)</f>
        <v>530</v>
      </c>
      <c r="V63" s="294">
        <f>SUM(V15:V62)</f>
        <v>2081</v>
      </c>
    </row>
    <row r="64" spans="1:27" ht="7.5" customHeight="1" x14ac:dyDescent="0.3">
      <c r="A64" s="283"/>
      <c r="B64" s="42"/>
      <c r="C64" s="43"/>
      <c r="D64" s="43"/>
      <c r="E64" s="44"/>
      <c r="F64" s="42"/>
      <c r="G64" s="293"/>
      <c r="H64" s="45"/>
      <c r="I64" s="45"/>
      <c r="J64" s="38"/>
      <c r="K64" s="38"/>
      <c r="L64" s="38"/>
      <c r="M64" s="38"/>
      <c r="N64" s="293"/>
      <c r="O64" s="45"/>
      <c r="P64" s="45"/>
      <c r="Q64" s="45"/>
      <c r="R64" s="38"/>
      <c r="S64" s="38"/>
      <c r="T64" s="38"/>
      <c r="U64" s="283"/>
      <c r="V64" s="295"/>
    </row>
    <row r="65" spans="1:22" ht="11.25" customHeight="1" x14ac:dyDescent="0.3">
      <c r="A65" s="297" t="s">
        <v>29</v>
      </c>
      <c r="B65" s="298"/>
      <c r="C65" s="298"/>
      <c r="D65" s="298"/>
      <c r="E65" s="298"/>
      <c r="F65" s="298"/>
      <c r="G65" s="299"/>
      <c r="H65" s="160"/>
      <c r="I65" s="160"/>
      <c r="J65" s="161"/>
      <c r="K65" s="161"/>
      <c r="L65" s="303">
        <f>G63+N63+U63</f>
        <v>2081</v>
      </c>
      <c r="M65" s="303"/>
      <c r="N65" s="304"/>
      <c r="O65" s="160"/>
      <c r="P65" s="97"/>
      <c r="Q65" s="97"/>
      <c r="R65" s="98"/>
      <c r="S65" s="98"/>
      <c r="T65" s="98"/>
      <c r="U65" s="306"/>
      <c r="V65" s="220"/>
    </row>
    <row r="66" spans="1:22" ht="7.5" customHeight="1" x14ac:dyDescent="0.3">
      <c r="A66" s="300"/>
      <c r="B66" s="301"/>
      <c r="C66" s="301"/>
      <c r="D66" s="301"/>
      <c r="E66" s="301"/>
      <c r="F66" s="301"/>
      <c r="G66" s="302"/>
      <c r="H66" s="162"/>
      <c r="I66" s="162"/>
      <c r="J66" s="163"/>
      <c r="K66" s="163"/>
      <c r="L66" s="305"/>
      <c r="M66" s="305"/>
      <c r="N66" s="305"/>
      <c r="O66" s="162"/>
      <c r="P66" s="95"/>
      <c r="Q66" s="95"/>
      <c r="R66" s="96"/>
      <c r="S66" s="96"/>
      <c r="T66" s="96"/>
      <c r="U66" s="307"/>
      <c r="V66" s="224"/>
    </row>
    <row r="67" spans="1:22" ht="17.25" customHeight="1" x14ac:dyDescent="0.3">
      <c r="A67" s="211" t="s">
        <v>76</v>
      </c>
      <c r="B67" s="212"/>
      <c r="C67" s="212"/>
      <c r="D67" s="212"/>
      <c r="E67" s="212"/>
      <c r="F67" s="212"/>
      <c r="G67" s="213"/>
      <c r="H67" s="327">
        <f>2081+1952+65</f>
        <v>4098</v>
      </c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9"/>
    </row>
    <row r="74" spans="1:22" x14ac:dyDescent="0.3">
      <c r="O74" s="99"/>
    </row>
  </sheetData>
  <mergeCells count="129">
    <mergeCell ref="O16:O22"/>
    <mergeCell ref="A3:A4"/>
    <mergeCell ref="H3:H4"/>
    <mergeCell ref="V3:V4"/>
    <mergeCell ref="H23:H25"/>
    <mergeCell ref="F32:F33"/>
    <mergeCell ref="H67:U67"/>
    <mergeCell ref="T40:T41"/>
    <mergeCell ref="F49:F50"/>
    <mergeCell ref="F47:F48"/>
    <mergeCell ref="G47:G50"/>
    <mergeCell ref="T44:T45"/>
    <mergeCell ref="U40:U42"/>
    <mergeCell ref="O40:O43"/>
    <mergeCell ref="H40:H43"/>
    <mergeCell ref="U47:U50"/>
    <mergeCell ref="N47:N50"/>
    <mergeCell ref="M47:M48"/>
    <mergeCell ref="T47:T48"/>
    <mergeCell ref="H47:H52"/>
    <mergeCell ref="T37:T38"/>
    <mergeCell ref="G63:G64"/>
    <mergeCell ref="F44:F45"/>
    <mergeCell ref="U63:U64"/>
    <mergeCell ref="T35:T36"/>
    <mergeCell ref="U44:U45"/>
    <mergeCell ref="U57:U59"/>
    <mergeCell ref="N57:N58"/>
    <mergeCell ref="M53:M54"/>
    <mergeCell ref="N53:N55"/>
    <mergeCell ref="T53:T54"/>
    <mergeCell ref="N44:N45"/>
    <mergeCell ref="T57:T58"/>
    <mergeCell ref="U35:U38"/>
    <mergeCell ref="P3:U3"/>
    <mergeCell ref="M7:M8"/>
    <mergeCell ref="M9:M10"/>
    <mergeCell ref="G5:G14"/>
    <mergeCell ref="N5:N14"/>
    <mergeCell ref="U5:U14"/>
    <mergeCell ref="G35:G38"/>
    <mergeCell ref="M40:M41"/>
    <mergeCell ref="N40:N42"/>
    <mergeCell ref="M5:M6"/>
    <mergeCell ref="I3:N3"/>
    <mergeCell ref="B3:G3"/>
    <mergeCell ref="H16:H22"/>
    <mergeCell ref="G16:G21"/>
    <mergeCell ref="U16:U21"/>
    <mergeCell ref="F35:F36"/>
    <mergeCell ref="M35:M36"/>
    <mergeCell ref="N35:N38"/>
    <mergeCell ref="O3:O4"/>
    <mergeCell ref="M26:M27"/>
    <mergeCell ref="M28:M29"/>
    <mergeCell ref="M30:M31"/>
    <mergeCell ref="M32:M33"/>
    <mergeCell ref="T16:T17"/>
    <mergeCell ref="A23:A25"/>
    <mergeCell ref="A26:A34"/>
    <mergeCell ref="O23:O25"/>
    <mergeCell ref="F26:F27"/>
    <mergeCell ref="F28:F29"/>
    <mergeCell ref="F30:F31"/>
    <mergeCell ref="N26:N33"/>
    <mergeCell ref="T11:T12"/>
    <mergeCell ref="G26:G33"/>
    <mergeCell ref="T28:T29"/>
    <mergeCell ref="T30:T31"/>
    <mergeCell ref="A5:A15"/>
    <mergeCell ref="N16:N21"/>
    <mergeCell ref="O5:O15"/>
    <mergeCell ref="H5:H15"/>
    <mergeCell ref="M11:M12"/>
    <mergeCell ref="M13:M14"/>
    <mergeCell ref="T5:T6"/>
    <mergeCell ref="T7:T8"/>
    <mergeCell ref="T9:T10"/>
    <mergeCell ref="F20:F21"/>
    <mergeCell ref="T18:T19"/>
    <mergeCell ref="M16:M17"/>
    <mergeCell ref="M18:M19"/>
    <mergeCell ref="V63:V64"/>
    <mergeCell ref="A1:U1"/>
    <mergeCell ref="A2:U2"/>
    <mergeCell ref="A65:G66"/>
    <mergeCell ref="L65:N66"/>
    <mergeCell ref="U65:U66"/>
    <mergeCell ref="G40:G42"/>
    <mergeCell ref="U53:U54"/>
    <mergeCell ref="G57:G58"/>
    <mergeCell ref="A16:A21"/>
    <mergeCell ref="F5:F6"/>
    <mergeCell ref="F7:F8"/>
    <mergeCell ref="F9:F10"/>
    <mergeCell ref="F11:F12"/>
    <mergeCell ref="F13:F14"/>
    <mergeCell ref="F16:F17"/>
    <mergeCell ref="F18:F19"/>
    <mergeCell ref="O26:O33"/>
    <mergeCell ref="H26:H33"/>
    <mergeCell ref="T26:T27"/>
    <mergeCell ref="O47:O52"/>
    <mergeCell ref="U26:U33"/>
    <mergeCell ref="M37:M38"/>
    <mergeCell ref="M49:M50"/>
    <mergeCell ref="A44:A46"/>
    <mergeCell ref="H35:H39"/>
    <mergeCell ref="O35:O39"/>
    <mergeCell ref="A35:A39"/>
    <mergeCell ref="F40:F41"/>
    <mergeCell ref="A63:A64"/>
    <mergeCell ref="H53:H56"/>
    <mergeCell ref="O53:O56"/>
    <mergeCell ref="G53:G55"/>
    <mergeCell ref="F53:F55"/>
    <mergeCell ref="A47:A52"/>
    <mergeCell ref="A57:A60"/>
    <mergeCell ref="H57:H60"/>
    <mergeCell ref="O57:O60"/>
    <mergeCell ref="F57:F58"/>
    <mergeCell ref="M57:M58"/>
    <mergeCell ref="A40:A43"/>
    <mergeCell ref="A53:A56"/>
    <mergeCell ref="G44:G45"/>
    <mergeCell ref="N63:N64"/>
    <mergeCell ref="M44:M45"/>
    <mergeCell ref="O44:O46"/>
    <mergeCell ref="H44:H46"/>
  </mergeCells>
  <pageMargins left="0.11811023622047245" right="0" top="0.15748031496062992" bottom="0" header="0.31496062992125984" footer="0.19685039370078741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opLeftCell="A64" zoomScale="90" zoomScaleNormal="90" workbookViewId="0">
      <selection activeCell="S94" sqref="S94"/>
    </sheetView>
  </sheetViews>
  <sheetFormatPr defaultRowHeight="20.25" x14ac:dyDescent="0.3"/>
  <cols>
    <col min="1" max="1" width="15.5" style="34" customWidth="1"/>
    <col min="2" max="2" width="4.5" style="34" customWidth="1"/>
    <col min="3" max="5" width="4.5" style="37" customWidth="1"/>
    <col min="6" max="6" width="4.5" style="130" customWidth="1"/>
    <col min="7" max="7" width="4.5" style="133" customWidth="1"/>
    <col min="8" max="8" width="15.625" style="34" customWidth="1"/>
    <col min="9" max="9" width="5.875" style="34" customWidth="1"/>
    <col min="10" max="12" width="4.125" style="37" customWidth="1"/>
    <col min="13" max="13" width="4.125" style="130" customWidth="1"/>
    <col min="14" max="14" width="4.125" style="37" customWidth="1"/>
    <col min="15" max="15" width="5.875" style="251" customWidth="1"/>
  </cols>
  <sheetData>
    <row r="1" spans="1:24" ht="10.5" customHeight="1" x14ac:dyDescent="0.35">
      <c r="A1" s="379" t="s">
        <v>33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242"/>
      <c r="P1" s="14"/>
      <c r="Q1" s="14"/>
      <c r="R1" s="14"/>
      <c r="S1" s="14"/>
      <c r="T1" s="14"/>
      <c r="U1" s="14"/>
      <c r="V1" s="14"/>
      <c r="W1" s="14"/>
      <c r="X1" s="14"/>
    </row>
    <row r="2" spans="1:24" ht="14.25" customHeight="1" thickBot="1" x14ac:dyDescent="0.4">
      <c r="A2" s="379" t="s">
        <v>85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242"/>
      <c r="P2" s="14"/>
      <c r="Q2" s="14"/>
      <c r="R2" s="14"/>
      <c r="S2" s="14"/>
      <c r="T2" s="14"/>
      <c r="U2" s="14"/>
      <c r="V2" s="14"/>
      <c r="W2" s="14"/>
      <c r="X2" s="14"/>
    </row>
    <row r="3" spans="1:24" ht="8.25" customHeight="1" x14ac:dyDescent="0.25">
      <c r="A3" s="380" t="s">
        <v>5</v>
      </c>
      <c r="B3" s="382" t="s">
        <v>34</v>
      </c>
      <c r="C3" s="383"/>
      <c r="D3" s="383"/>
      <c r="E3" s="383"/>
      <c r="F3" s="383"/>
      <c r="G3" s="384"/>
      <c r="H3" s="380" t="s">
        <v>5</v>
      </c>
      <c r="I3" s="382" t="s">
        <v>35</v>
      </c>
      <c r="J3" s="383"/>
      <c r="K3" s="383"/>
      <c r="L3" s="383"/>
      <c r="M3" s="383"/>
      <c r="N3" s="384"/>
      <c r="O3" s="332" t="s">
        <v>78</v>
      </c>
    </row>
    <row r="4" spans="1:24" ht="11.25" customHeight="1" thickBot="1" x14ac:dyDescent="0.35">
      <c r="A4" s="381"/>
      <c r="B4" s="17" t="s">
        <v>7</v>
      </c>
      <c r="C4" s="18" t="s">
        <v>30</v>
      </c>
      <c r="D4" s="18" t="s">
        <v>31</v>
      </c>
      <c r="E4" s="19" t="s">
        <v>32</v>
      </c>
      <c r="F4" s="121"/>
      <c r="G4" s="131" t="s">
        <v>3</v>
      </c>
      <c r="H4" s="381"/>
      <c r="I4" s="17" t="s">
        <v>7</v>
      </c>
      <c r="J4" s="15" t="s">
        <v>30</v>
      </c>
      <c r="K4" s="15" t="s">
        <v>31</v>
      </c>
      <c r="L4" s="16" t="s">
        <v>32</v>
      </c>
      <c r="M4" s="123"/>
      <c r="N4" s="40" t="s">
        <v>3</v>
      </c>
      <c r="O4" s="333"/>
    </row>
    <row r="5" spans="1:24" ht="11.25" customHeight="1" thickTop="1" x14ac:dyDescent="0.25">
      <c r="A5" s="20" t="s">
        <v>36</v>
      </c>
      <c r="B5" s="48" t="s">
        <v>9</v>
      </c>
      <c r="C5" s="49">
        <v>20</v>
      </c>
      <c r="D5" s="49"/>
      <c r="E5" s="50">
        <v>20</v>
      </c>
      <c r="F5" s="385">
        <v>40</v>
      </c>
      <c r="G5" s="386"/>
      <c r="H5" s="20" t="s">
        <v>36</v>
      </c>
      <c r="I5" s="48" t="s">
        <v>9</v>
      </c>
      <c r="J5" s="49">
        <v>16</v>
      </c>
      <c r="K5" s="49"/>
      <c r="L5" s="50">
        <v>16</v>
      </c>
      <c r="M5" s="385">
        <f>16+16</f>
        <v>32</v>
      </c>
      <c r="N5" s="386"/>
      <c r="O5" s="338"/>
    </row>
    <row r="6" spans="1:24" ht="11.25" customHeight="1" x14ac:dyDescent="0.25">
      <c r="A6" s="21"/>
      <c r="B6" s="51" t="s">
        <v>10</v>
      </c>
      <c r="C6" s="35">
        <v>19</v>
      </c>
      <c r="D6" s="35">
        <v>1</v>
      </c>
      <c r="E6" s="35">
        <v>20</v>
      </c>
      <c r="F6" s="331"/>
      <c r="G6" s="349"/>
      <c r="H6" s="21"/>
      <c r="I6" s="51" t="s">
        <v>10</v>
      </c>
      <c r="J6" s="35">
        <v>16</v>
      </c>
      <c r="K6" s="35"/>
      <c r="L6" s="35">
        <v>16</v>
      </c>
      <c r="M6" s="331"/>
      <c r="N6" s="349"/>
      <c r="O6" s="338"/>
    </row>
    <row r="7" spans="1:24" ht="11.25" customHeight="1" x14ac:dyDescent="0.25">
      <c r="A7" s="21"/>
      <c r="B7" s="51" t="s">
        <v>11</v>
      </c>
      <c r="C7" s="35">
        <v>18</v>
      </c>
      <c r="D7" s="35"/>
      <c r="E7" s="35">
        <v>18</v>
      </c>
      <c r="F7" s="270">
        <v>18</v>
      </c>
      <c r="G7" s="349"/>
      <c r="H7" s="21"/>
      <c r="I7" s="51" t="s">
        <v>11</v>
      </c>
      <c r="J7" s="35">
        <v>16</v>
      </c>
      <c r="K7" s="35"/>
      <c r="L7" s="35">
        <v>16</v>
      </c>
      <c r="M7" s="330">
        <f>16+16</f>
        <v>32</v>
      </c>
      <c r="N7" s="349"/>
      <c r="O7" s="338"/>
    </row>
    <row r="8" spans="1:24" ht="11.25" customHeight="1" x14ac:dyDescent="0.25">
      <c r="A8" s="21"/>
      <c r="B8" s="51"/>
      <c r="C8" s="35"/>
      <c r="D8" s="35"/>
      <c r="E8" s="35"/>
      <c r="F8" s="271"/>
      <c r="G8" s="349"/>
      <c r="H8" s="21"/>
      <c r="I8" s="51" t="s">
        <v>12</v>
      </c>
      <c r="J8" s="35">
        <v>16</v>
      </c>
      <c r="K8" s="35"/>
      <c r="L8" s="35">
        <v>16</v>
      </c>
      <c r="M8" s="331"/>
      <c r="N8" s="349"/>
      <c r="O8" s="338"/>
    </row>
    <row r="9" spans="1:24" ht="11.25" customHeight="1" x14ac:dyDescent="0.25">
      <c r="A9" s="20" t="s">
        <v>62</v>
      </c>
      <c r="B9" s="51" t="s">
        <v>9</v>
      </c>
      <c r="C9" s="35">
        <v>21</v>
      </c>
      <c r="D9" s="35"/>
      <c r="E9" s="35">
        <v>21</v>
      </c>
      <c r="F9" s="271">
        <v>21</v>
      </c>
      <c r="G9" s="349"/>
      <c r="H9" s="26" t="s">
        <v>62</v>
      </c>
      <c r="I9" s="51" t="s">
        <v>9</v>
      </c>
      <c r="J9" s="35">
        <v>15</v>
      </c>
      <c r="K9" s="35"/>
      <c r="L9" s="35">
        <v>15</v>
      </c>
      <c r="M9" s="238">
        <v>15</v>
      </c>
      <c r="N9" s="349"/>
      <c r="O9" s="338"/>
    </row>
    <row r="10" spans="1:24" ht="11.25" customHeight="1" x14ac:dyDescent="0.25">
      <c r="A10" s="20" t="s">
        <v>37</v>
      </c>
      <c r="B10" s="48" t="s">
        <v>9</v>
      </c>
      <c r="C10" s="49">
        <v>21</v>
      </c>
      <c r="D10" s="49">
        <v>1</v>
      </c>
      <c r="E10" s="50">
        <v>22</v>
      </c>
      <c r="F10" s="330">
        <v>44</v>
      </c>
      <c r="G10" s="349"/>
      <c r="H10" s="20" t="s">
        <v>37</v>
      </c>
      <c r="I10" s="48" t="s">
        <v>9</v>
      </c>
      <c r="J10" s="49">
        <v>20</v>
      </c>
      <c r="K10" s="49"/>
      <c r="L10" s="50">
        <v>20</v>
      </c>
      <c r="M10" s="330">
        <f>20+19</f>
        <v>39</v>
      </c>
      <c r="N10" s="349"/>
      <c r="O10" s="338"/>
    </row>
    <row r="11" spans="1:24" ht="11.25" customHeight="1" x14ac:dyDescent="0.25">
      <c r="A11" s="21"/>
      <c r="B11" s="51" t="s">
        <v>10</v>
      </c>
      <c r="C11" s="52">
        <v>21</v>
      </c>
      <c r="D11" s="35">
        <v>1</v>
      </c>
      <c r="E11" s="52">
        <v>22</v>
      </c>
      <c r="F11" s="331"/>
      <c r="G11" s="349"/>
      <c r="H11" s="21"/>
      <c r="I11" s="51" t="s">
        <v>10</v>
      </c>
      <c r="J11" s="238">
        <v>19</v>
      </c>
      <c r="K11" s="35"/>
      <c r="L11" s="238">
        <v>19</v>
      </c>
      <c r="M11" s="331"/>
      <c r="N11" s="349"/>
      <c r="O11" s="338"/>
    </row>
    <row r="12" spans="1:24" ht="11.25" customHeight="1" x14ac:dyDescent="0.25">
      <c r="A12" s="21"/>
      <c r="B12" s="51" t="s">
        <v>11</v>
      </c>
      <c r="C12" s="52">
        <v>20</v>
      </c>
      <c r="D12" s="35"/>
      <c r="E12" s="52">
        <v>20</v>
      </c>
      <c r="F12" s="271">
        <v>20</v>
      </c>
      <c r="G12" s="349"/>
      <c r="H12" s="21"/>
      <c r="I12" s="51" t="s">
        <v>11</v>
      </c>
      <c r="J12" s="238">
        <v>19</v>
      </c>
      <c r="K12" s="35"/>
      <c r="L12" s="238">
        <v>19</v>
      </c>
      <c r="M12" s="330">
        <f>19+19</f>
        <v>38</v>
      </c>
      <c r="N12" s="349"/>
      <c r="O12" s="338"/>
    </row>
    <row r="13" spans="1:24" ht="11.25" customHeight="1" x14ac:dyDescent="0.25">
      <c r="A13" s="21"/>
      <c r="B13" s="51"/>
      <c r="C13" s="53"/>
      <c r="D13" s="35"/>
      <c r="E13" s="53"/>
      <c r="F13" s="146"/>
      <c r="G13" s="349"/>
      <c r="H13" s="21"/>
      <c r="I13" s="51" t="s">
        <v>12</v>
      </c>
      <c r="J13" s="233">
        <v>19</v>
      </c>
      <c r="K13" s="35"/>
      <c r="L13" s="233">
        <v>19</v>
      </c>
      <c r="M13" s="331"/>
      <c r="N13" s="349"/>
      <c r="O13" s="338"/>
    </row>
    <row r="14" spans="1:24" ht="11.25" customHeight="1" x14ac:dyDescent="0.25">
      <c r="A14" s="21"/>
      <c r="B14" s="51"/>
      <c r="C14" s="53"/>
      <c r="D14" s="53"/>
      <c r="E14" s="53"/>
      <c r="F14" s="259"/>
      <c r="G14" s="349"/>
      <c r="H14" s="21"/>
      <c r="I14" s="51"/>
      <c r="J14" s="233"/>
      <c r="K14" s="233"/>
      <c r="L14" s="233"/>
      <c r="M14" s="259"/>
      <c r="N14" s="349"/>
      <c r="O14" s="338"/>
    </row>
    <row r="15" spans="1:24" ht="11.25" customHeight="1" x14ac:dyDescent="0.25">
      <c r="A15" s="22"/>
      <c r="B15" s="54"/>
      <c r="C15" s="205"/>
      <c r="D15" s="55"/>
      <c r="E15" s="55"/>
      <c r="F15" s="36"/>
      <c r="G15" s="127">
        <f>SUM(F5:F14)</f>
        <v>143</v>
      </c>
      <c r="H15" s="22"/>
      <c r="I15" s="54"/>
      <c r="J15" s="205"/>
      <c r="K15" s="55"/>
      <c r="L15" s="55"/>
      <c r="M15" s="36"/>
      <c r="N15" s="127">
        <f>SUM(M5:M14)</f>
        <v>156</v>
      </c>
      <c r="O15" s="243">
        <f>N15+G15</f>
        <v>299</v>
      </c>
    </row>
    <row r="16" spans="1:24" ht="11.25" customHeight="1" x14ac:dyDescent="0.25">
      <c r="A16" s="20" t="s">
        <v>74</v>
      </c>
      <c r="B16" s="48" t="s">
        <v>9</v>
      </c>
      <c r="C16" s="49">
        <v>19</v>
      </c>
      <c r="D16" s="50">
        <v>1</v>
      </c>
      <c r="E16" s="49">
        <v>20</v>
      </c>
      <c r="F16" s="356">
        <v>40</v>
      </c>
      <c r="G16" s="348"/>
      <c r="H16" s="20" t="s">
        <v>74</v>
      </c>
      <c r="I16" s="48" t="s">
        <v>9</v>
      </c>
      <c r="J16" s="49">
        <v>19</v>
      </c>
      <c r="K16" s="50"/>
      <c r="L16" s="49">
        <v>19</v>
      </c>
      <c r="M16" s="356">
        <f>38</f>
        <v>38</v>
      </c>
      <c r="N16" s="348"/>
      <c r="O16" s="337"/>
    </row>
    <row r="17" spans="1:15" ht="11.25" customHeight="1" x14ac:dyDescent="0.25">
      <c r="A17" s="21"/>
      <c r="B17" s="51" t="s">
        <v>10</v>
      </c>
      <c r="C17" s="52">
        <v>20</v>
      </c>
      <c r="D17" s="35"/>
      <c r="E17" s="52">
        <v>20</v>
      </c>
      <c r="F17" s="331"/>
      <c r="G17" s="349"/>
      <c r="H17" s="21"/>
      <c r="I17" s="51" t="s">
        <v>10</v>
      </c>
      <c r="J17" s="238">
        <v>18</v>
      </c>
      <c r="K17" s="35">
        <v>1</v>
      </c>
      <c r="L17" s="238">
        <v>19</v>
      </c>
      <c r="M17" s="331"/>
      <c r="N17" s="349"/>
      <c r="O17" s="338"/>
    </row>
    <row r="18" spans="1:15" ht="11.25" customHeight="1" x14ac:dyDescent="0.25">
      <c r="A18" s="21"/>
      <c r="B18" s="51" t="s">
        <v>11</v>
      </c>
      <c r="C18" s="260">
        <v>20</v>
      </c>
      <c r="D18" s="35"/>
      <c r="E18" s="260">
        <v>20</v>
      </c>
      <c r="F18" s="330">
        <f>20+14</f>
        <v>34</v>
      </c>
      <c r="G18" s="349"/>
      <c r="H18" s="21"/>
      <c r="I18" s="51" t="s">
        <v>11</v>
      </c>
      <c r="J18" s="260">
        <v>15</v>
      </c>
      <c r="K18" s="35"/>
      <c r="L18" s="260">
        <v>15</v>
      </c>
      <c r="M18" s="260">
        <v>15</v>
      </c>
      <c r="N18" s="349"/>
      <c r="O18" s="338"/>
    </row>
    <row r="19" spans="1:15" ht="11.25" customHeight="1" x14ac:dyDescent="0.25">
      <c r="A19" s="23"/>
      <c r="B19" s="51" t="s">
        <v>12</v>
      </c>
      <c r="C19" s="52">
        <v>13</v>
      </c>
      <c r="D19" s="35">
        <v>1</v>
      </c>
      <c r="E19" s="52">
        <v>14</v>
      </c>
      <c r="F19" s="331"/>
      <c r="G19" s="349"/>
      <c r="H19" s="23"/>
      <c r="I19" s="51"/>
      <c r="J19" s="238"/>
      <c r="K19" s="35"/>
      <c r="L19" s="238"/>
      <c r="M19" s="238"/>
      <c r="N19" s="349"/>
      <c r="O19" s="338"/>
    </row>
    <row r="20" spans="1:15" ht="11.25" customHeight="1" x14ac:dyDescent="0.25">
      <c r="A20" s="20" t="s">
        <v>75</v>
      </c>
      <c r="B20" s="58" t="s">
        <v>9</v>
      </c>
      <c r="C20" s="59">
        <v>21</v>
      </c>
      <c r="D20" s="59"/>
      <c r="E20" s="59">
        <v>21</v>
      </c>
      <c r="F20" s="330">
        <f>21+20</f>
        <v>41</v>
      </c>
      <c r="G20" s="349"/>
      <c r="H20" s="20" t="s">
        <v>75</v>
      </c>
      <c r="I20" s="58" t="s">
        <v>9</v>
      </c>
      <c r="J20" s="232">
        <v>15</v>
      </c>
      <c r="K20" s="232">
        <v>1</v>
      </c>
      <c r="L20" s="232">
        <v>16</v>
      </c>
      <c r="M20" s="330">
        <f>16+16</f>
        <v>32</v>
      </c>
      <c r="N20" s="349"/>
      <c r="O20" s="338"/>
    </row>
    <row r="21" spans="1:15" ht="11.25" customHeight="1" x14ac:dyDescent="0.25">
      <c r="A21" s="21"/>
      <c r="B21" s="51" t="s">
        <v>10</v>
      </c>
      <c r="C21" s="52">
        <v>19</v>
      </c>
      <c r="D21" s="52">
        <v>1</v>
      </c>
      <c r="E21" s="52">
        <v>20</v>
      </c>
      <c r="F21" s="331"/>
      <c r="G21" s="349"/>
      <c r="H21" s="21"/>
      <c r="I21" s="51" t="s">
        <v>10</v>
      </c>
      <c r="J21" s="238">
        <v>15</v>
      </c>
      <c r="K21" s="238">
        <v>1</v>
      </c>
      <c r="L21" s="238">
        <v>16</v>
      </c>
      <c r="M21" s="331"/>
      <c r="N21" s="349"/>
      <c r="O21" s="338"/>
    </row>
    <row r="22" spans="1:15" ht="11.25" customHeight="1" x14ac:dyDescent="0.25">
      <c r="A22" s="21"/>
      <c r="B22" s="51" t="s">
        <v>11</v>
      </c>
      <c r="C22" s="53">
        <v>17</v>
      </c>
      <c r="D22" s="53">
        <v>3</v>
      </c>
      <c r="E22" s="52">
        <v>20</v>
      </c>
      <c r="F22" s="330">
        <v>40</v>
      </c>
      <c r="G22" s="349"/>
      <c r="H22" s="21"/>
      <c r="I22" s="51" t="s">
        <v>11</v>
      </c>
      <c r="J22" s="233">
        <v>13</v>
      </c>
      <c r="K22" s="233">
        <v>3</v>
      </c>
      <c r="L22" s="238">
        <v>16</v>
      </c>
      <c r="M22" s="330">
        <f>16+15</f>
        <v>31</v>
      </c>
      <c r="N22" s="349"/>
      <c r="O22" s="338"/>
    </row>
    <row r="23" spans="1:15" ht="11.25" customHeight="1" x14ac:dyDescent="0.25">
      <c r="A23" s="21"/>
      <c r="B23" s="60" t="s">
        <v>12</v>
      </c>
      <c r="C23" s="53">
        <v>19</v>
      </c>
      <c r="D23" s="53">
        <v>1</v>
      </c>
      <c r="E23" s="53">
        <v>20</v>
      </c>
      <c r="F23" s="331"/>
      <c r="G23" s="350"/>
      <c r="H23" s="21"/>
      <c r="I23" s="60" t="s">
        <v>12</v>
      </c>
      <c r="J23" s="233">
        <v>9</v>
      </c>
      <c r="K23" s="233">
        <v>6</v>
      </c>
      <c r="L23" s="233">
        <v>15</v>
      </c>
      <c r="M23" s="351"/>
      <c r="N23" s="350"/>
      <c r="O23" s="339"/>
    </row>
    <row r="24" spans="1:15" ht="11.25" customHeight="1" x14ac:dyDescent="0.25">
      <c r="A24" s="22"/>
      <c r="B24" s="54" t="s">
        <v>13</v>
      </c>
      <c r="C24" s="55">
        <v>22</v>
      </c>
      <c r="D24" s="55"/>
      <c r="E24" s="55">
        <v>22</v>
      </c>
      <c r="F24" s="55">
        <v>22</v>
      </c>
      <c r="G24" s="127">
        <f>SUM(F16:F24)</f>
        <v>177</v>
      </c>
      <c r="H24" s="22"/>
      <c r="I24" s="54"/>
      <c r="J24" s="205"/>
      <c r="K24" s="205"/>
      <c r="L24" s="55"/>
      <c r="M24" s="128"/>
      <c r="N24" s="127">
        <f>SUM(M16:M23)</f>
        <v>116</v>
      </c>
      <c r="O24" s="243">
        <f>N24+G24</f>
        <v>293</v>
      </c>
    </row>
    <row r="25" spans="1:15" ht="11.25" customHeight="1" x14ac:dyDescent="0.25">
      <c r="A25" s="20" t="s">
        <v>38</v>
      </c>
      <c r="B25" s="48" t="s">
        <v>9</v>
      </c>
      <c r="C25" s="56">
        <v>5</v>
      </c>
      <c r="D25" s="56"/>
      <c r="E25" s="56">
        <v>5</v>
      </c>
      <c r="F25" s="122">
        <v>5</v>
      </c>
      <c r="G25" s="345"/>
      <c r="H25" s="20" t="s">
        <v>38</v>
      </c>
      <c r="I25" s="48" t="s">
        <v>9</v>
      </c>
      <c r="J25" s="56">
        <v>5</v>
      </c>
      <c r="K25" s="56"/>
      <c r="L25" s="56">
        <v>5</v>
      </c>
      <c r="M25" s="122">
        <v>5</v>
      </c>
      <c r="N25" s="345"/>
      <c r="O25" s="343"/>
    </row>
    <row r="26" spans="1:15" ht="11.25" customHeight="1" x14ac:dyDescent="0.25">
      <c r="A26" s="26" t="s">
        <v>39</v>
      </c>
      <c r="B26" s="51" t="s">
        <v>9</v>
      </c>
      <c r="C26" s="101">
        <v>14</v>
      </c>
      <c r="D26" s="101"/>
      <c r="E26" s="101">
        <v>14</v>
      </c>
      <c r="F26" s="49">
        <v>14</v>
      </c>
      <c r="G26" s="346"/>
      <c r="H26" s="26" t="s">
        <v>39</v>
      </c>
      <c r="I26" s="51" t="s">
        <v>9</v>
      </c>
      <c r="J26" s="235">
        <v>5</v>
      </c>
      <c r="K26" s="235"/>
      <c r="L26" s="235">
        <v>5</v>
      </c>
      <c r="M26" s="49">
        <v>5</v>
      </c>
      <c r="N26" s="346"/>
      <c r="O26" s="344"/>
    </row>
    <row r="27" spans="1:15" ht="11.25" customHeight="1" x14ac:dyDescent="0.25">
      <c r="A27" s="25"/>
      <c r="B27" s="102"/>
      <c r="C27" s="205"/>
      <c r="D27" s="205"/>
      <c r="E27" s="205"/>
      <c r="F27" s="206"/>
      <c r="G27" s="127">
        <f>SUM(F25:F26)</f>
        <v>19</v>
      </c>
      <c r="H27" s="25"/>
      <c r="I27" s="102"/>
      <c r="J27" s="205"/>
      <c r="K27" s="205"/>
      <c r="L27" s="205"/>
      <c r="M27" s="206"/>
      <c r="N27" s="127">
        <f>SUM(M25:M26)</f>
        <v>10</v>
      </c>
      <c r="O27" s="243">
        <f>N27+G27</f>
        <v>29</v>
      </c>
    </row>
    <row r="28" spans="1:15" ht="11.25" customHeight="1" x14ac:dyDescent="0.25">
      <c r="A28" s="20" t="s">
        <v>40</v>
      </c>
      <c r="B28" s="57" t="s">
        <v>9</v>
      </c>
      <c r="C28" s="56">
        <v>22</v>
      </c>
      <c r="D28" s="56"/>
      <c r="E28" s="56">
        <v>22</v>
      </c>
      <c r="F28" s="356">
        <v>44</v>
      </c>
      <c r="G28" s="348"/>
      <c r="H28" s="20" t="s">
        <v>40</v>
      </c>
      <c r="I28" s="57" t="s">
        <v>9</v>
      </c>
      <c r="J28" s="56">
        <v>15</v>
      </c>
      <c r="K28" s="56">
        <v>2</v>
      </c>
      <c r="L28" s="56">
        <v>17</v>
      </c>
      <c r="M28" s="356">
        <f>17+17</f>
        <v>34</v>
      </c>
      <c r="N28" s="348"/>
      <c r="O28" s="337"/>
    </row>
    <row r="29" spans="1:15" ht="11.25" customHeight="1" x14ac:dyDescent="0.25">
      <c r="A29" s="21"/>
      <c r="B29" s="51" t="s">
        <v>10</v>
      </c>
      <c r="C29" s="52">
        <v>22</v>
      </c>
      <c r="D29" s="52"/>
      <c r="E29" s="52">
        <v>22</v>
      </c>
      <c r="F29" s="331"/>
      <c r="G29" s="349"/>
      <c r="H29" s="21"/>
      <c r="I29" s="51" t="s">
        <v>10</v>
      </c>
      <c r="J29" s="238">
        <v>16</v>
      </c>
      <c r="K29" s="238">
        <v>1</v>
      </c>
      <c r="L29" s="238">
        <v>17</v>
      </c>
      <c r="M29" s="331"/>
      <c r="N29" s="349"/>
      <c r="O29" s="338"/>
    </row>
    <row r="30" spans="1:15" ht="11.25" customHeight="1" x14ac:dyDescent="0.25">
      <c r="A30" s="20"/>
      <c r="B30" s="51" t="s">
        <v>11</v>
      </c>
      <c r="C30" s="35">
        <v>22</v>
      </c>
      <c r="D30" s="35"/>
      <c r="E30" s="35">
        <v>22</v>
      </c>
      <c r="F30" s="330">
        <f>22+20</f>
        <v>42</v>
      </c>
      <c r="G30" s="349"/>
      <c r="H30" s="20"/>
      <c r="I30" s="51" t="s">
        <v>11</v>
      </c>
      <c r="J30" s="35">
        <v>17</v>
      </c>
      <c r="K30" s="35"/>
      <c r="L30" s="35">
        <v>17</v>
      </c>
      <c r="M30" s="330">
        <f>17+19</f>
        <v>36</v>
      </c>
      <c r="N30" s="349"/>
      <c r="O30" s="338"/>
    </row>
    <row r="31" spans="1:15" ht="11.25" customHeight="1" x14ac:dyDescent="0.25">
      <c r="A31" s="20"/>
      <c r="B31" s="51" t="s">
        <v>12</v>
      </c>
      <c r="C31" s="50">
        <v>20</v>
      </c>
      <c r="D31" s="35"/>
      <c r="E31" s="50">
        <v>20</v>
      </c>
      <c r="F31" s="331"/>
      <c r="G31" s="349"/>
      <c r="H31" s="20"/>
      <c r="I31" s="51" t="s">
        <v>12</v>
      </c>
      <c r="J31" s="50">
        <v>19</v>
      </c>
      <c r="K31" s="35"/>
      <c r="L31" s="50">
        <v>19</v>
      </c>
      <c r="M31" s="331"/>
      <c r="N31" s="349"/>
      <c r="O31" s="338"/>
    </row>
    <row r="32" spans="1:15" ht="11.25" customHeight="1" x14ac:dyDescent="0.25">
      <c r="A32" s="20"/>
      <c r="B32" s="60"/>
      <c r="C32" s="49"/>
      <c r="D32" s="49"/>
      <c r="E32" s="49"/>
      <c r="F32" s="259"/>
      <c r="G32" s="258"/>
      <c r="H32" s="20"/>
      <c r="I32" s="60" t="s">
        <v>13</v>
      </c>
      <c r="J32" s="49">
        <v>16</v>
      </c>
      <c r="K32" s="49"/>
      <c r="L32" s="49">
        <v>16</v>
      </c>
      <c r="M32" s="259">
        <v>16</v>
      </c>
      <c r="N32" s="258"/>
      <c r="O32" s="257"/>
    </row>
    <row r="33" spans="1:15" ht="11.25" customHeight="1" x14ac:dyDescent="0.25">
      <c r="A33" s="266" t="s">
        <v>84</v>
      </c>
      <c r="B33" s="267" t="s">
        <v>55</v>
      </c>
      <c r="C33" s="268">
        <v>28</v>
      </c>
      <c r="D33" s="269"/>
      <c r="E33" s="268">
        <v>28</v>
      </c>
      <c r="F33" s="268">
        <v>28</v>
      </c>
      <c r="G33" s="258"/>
      <c r="H33" s="266" t="s">
        <v>83</v>
      </c>
      <c r="I33" s="267" t="s">
        <v>55</v>
      </c>
      <c r="J33" s="268">
        <v>12</v>
      </c>
      <c r="K33" s="269">
        <v>1</v>
      </c>
      <c r="L33" s="268">
        <v>13</v>
      </c>
      <c r="M33" s="269">
        <v>13</v>
      </c>
      <c r="N33" s="230"/>
      <c r="O33" s="244"/>
    </row>
    <row r="34" spans="1:15" ht="11.25" customHeight="1" x14ac:dyDescent="0.25">
      <c r="A34" s="20" t="s">
        <v>41</v>
      </c>
      <c r="B34" s="58" t="s">
        <v>9</v>
      </c>
      <c r="C34" s="59">
        <v>21</v>
      </c>
      <c r="D34" s="59"/>
      <c r="E34" s="59">
        <v>21</v>
      </c>
      <c r="F34" s="351">
        <v>42</v>
      </c>
      <c r="G34" s="349"/>
      <c r="H34" s="20" t="s">
        <v>41</v>
      </c>
      <c r="I34" s="58" t="s">
        <v>9</v>
      </c>
      <c r="J34" s="232">
        <v>15</v>
      </c>
      <c r="K34" s="232">
        <v>1</v>
      </c>
      <c r="L34" s="232">
        <v>16</v>
      </c>
      <c r="M34" s="351">
        <f>16+16</f>
        <v>32</v>
      </c>
      <c r="N34" s="349"/>
      <c r="O34" s="338"/>
    </row>
    <row r="35" spans="1:15" ht="11.25" customHeight="1" x14ac:dyDescent="0.25">
      <c r="A35" s="21"/>
      <c r="B35" s="60" t="s">
        <v>10</v>
      </c>
      <c r="C35" s="61">
        <v>21</v>
      </c>
      <c r="D35" s="35"/>
      <c r="E35" s="61">
        <v>21</v>
      </c>
      <c r="F35" s="331"/>
      <c r="G35" s="349"/>
      <c r="H35" s="21"/>
      <c r="I35" s="60" t="s">
        <v>10</v>
      </c>
      <c r="J35" s="61">
        <v>16</v>
      </c>
      <c r="K35" s="35"/>
      <c r="L35" s="61">
        <v>16</v>
      </c>
      <c r="M35" s="331"/>
      <c r="N35" s="349"/>
      <c r="O35" s="338"/>
    </row>
    <row r="36" spans="1:15" ht="11.25" customHeight="1" x14ac:dyDescent="0.25">
      <c r="A36" s="20"/>
      <c r="B36" s="51" t="s">
        <v>11</v>
      </c>
      <c r="C36" s="52">
        <v>21</v>
      </c>
      <c r="D36" s="35"/>
      <c r="E36" s="52">
        <v>21</v>
      </c>
      <c r="F36" s="330">
        <v>42</v>
      </c>
      <c r="G36" s="349"/>
      <c r="H36" s="20"/>
      <c r="I36" s="51" t="s">
        <v>11</v>
      </c>
      <c r="J36" s="238">
        <v>16</v>
      </c>
      <c r="K36" s="35"/>
      <c r="L36" s="238">
        <v>16</v>
      </c>
      <c r="M36" s="330">
        <f>16+16</f>
        <v>32</v>
      </c>
      <c r="N36" s="349"/>
      <c r="O36" s="338"/>
    </row>
    <row r="37" spans="1:15" ht="11.25" customHeight="1" x14ac:dyDescent="0.25">
      <c r="A37" s="21"/>
      <c r="B37" s="51" t="s">
        <v>12</v>
      </c>
      <c r="C37" s="35">
        <v>21</v>
      </c>
      <c r="D37" s="35"/>
      <c r="E37" s="35">
        <v>21</v>
      </c>
      <c r="F37" s="331"/>
      <c r="G37" s="349"/>
      <c r="H37" s="21"/>
      <c r="I37" s="51" t="s">
        <v>12</v>
      </c>
      <c r="J37" s="35">
        <v>16</v>
      </c>
      <c r="K37" s="35"/>
      <c r="L37" s="35">
        <v>16</v>
      </c>
      <c r="M37" s="331"/>
      <c r="N37" s="349"/>
      <c r="O37" s="338"/>
    </row>
    <row r="38" spans="1:15" ht="11.25" customHeight="1" x14ac:dyDescent="0.25">
      <c r="A38" s="21"/>
      <c r="B38" s="51" t="s">
        <v>13</v>
      </c>
      <c r="C38" s="35">
        <v>20</v>
      </c>
      <c r="D38" s="35">
        <v>1</v>
      </c>
      <c r="E38" s="35">
        <v>21</v>
      </c>
      <c r="F38" s="330">
        <f>21+22</f>
        <v>43</v>
      </c>
      <c r="G38" s="349"/>
      <c r="H38" s="21"/>
      <c r="I38" s="51" t="s">
        <v>13</v>
      </c>
      <c r="J38" s="35">
        <v>16</v>
      </c>
      <c r="K38" s="35"/>
      <c r="L38" s="35">
        <v>16</v>
      </c>
      <c r="M38" s="272">
        <v>16</v>
      </c>
      <c r="N38" s="349"/>
      <c r="O38" s="338"/>
    </row>
    <row r="39" spans="1:15" ht="11.25" customHeight="1" x14ac:dyDescent="0.25">
      <c r="A39" s="21"/>
      <c r="B39" s="51" t="s">
        <v>81</v>
      </c>
      <c r="C39" s="35">
        <v>22</v>
      </c>
      <c r="D39" s="35"/>
      <c r="E39" s="35">
        <v>22</v>
      </c>
      <c r="F39" s="331"/>
      <c r="G39" s="350"/>
      <c r="H39" s="21"/>
      <c r="I39" s="51"/>
      <c r="J39" s="35"/>
      <c r="K39" s="35"/>
      <c r="L39" s="35"/>
      <c r="M39" s="273"/>
      <c r="N39" s="350"/>
      <c r="O39" s="339"/>
    </row>
    <row r="40" spans="1:15" ht="11.25" customHeight="1" x14ac:dyDescent="0.25">
      <c r="A40" s="25"/>
      <c r="B40" s="54"/>
      <c r="C40" s="205"/>
      <c r="D40" s="205"/>
      <c r="E40" s="205"/>
      <c r="F40" s="206"/>
      <c r="G40" s="127">
        <f>SUM(F28:F39)</f>
        <v>241</v>
      </c>
      <c r="H40" s="25"/>
      <c r="I40" s="54"/>
      <c r="J40" s="205"/>
      <c r="K40" s="205"/>
      <c r="L40" s="205"/>
      <c r="M40" s="206"/>
      <c r="N40" s="127">
        <f>SUM(M28:M39)</f>
        <v>179</v>
      </c>
      <c r="O40" s="243">
        <f>N40+G40</f>
        <v>420</v>
      </c>
    </row>
    <row r="41" spans="1:15" ht="11.25" customHeight="1" x14ac:dyDescent="0.25">
      <c r="A41" s="200" t="s">
        <v>58</v>
      </c>
      <c r="B41" s="57" t="s">
        <v>9</v>
      </c>
      <c r="C41" s="56">
        <v>19</v>
      </c>
      <c r="D41" s="56">
        <v>1</v>
      </c>
      <c r="E41" s="56">
        <v>20</v>
      </c>
      <c r="F41" s="352">
        <v>40</v>
      </c>
      <c r="G41" s="354"/>
      <c r="H41" s="200" t="s">
        <v>58</v>
      </c>
      <c r="I41" s="57" t="s">
        <v>9</v>
      </c>
      <c r="J41" s="56">
        <v>17</v>
      </c>
      <c r="K41" s="56">
        <v>3</v>
      </c>
      <c r="L41" s="56">
        <v>20</v>
      </c>
      <c r="M41" s="352">
        <f>20+18</f>
        <v>38</v>
      </c>
      <c r="N41" s="354"/>
      <c r="O41" s="341"/>
    </row>
    <row r="42" spans="1:15" ht="11.25" customHeight="1" x14ac:dyDescent="0.25">
      <c r="A42" s="201"/>
      <c r="B42" s="51" t="s">
        <v>10</v>
      </c>
      <c r="C42" s="52">
        <v>15</v>
      </c>
      <c r="D42" s="52">
        <v>5</v>
      </c>
      <c r="E42" s="52">
        <v>20</v>
      </c>
      <c r="F42" s="353"/>
      <c r="G42" s="355"/>
      <c r="H42" s="201"/>
      <c r="I42" s="51" t="s">
        <v>10</v>
      </c>
      <c r="J42" s="238">
        <v>16</v>
      </c>
      <c r="K42" s="238">
        <v>2</v>
      </c>
      <c r="L42" s="238">
        <v>18</v>
      </c>
      <c r="M42" s="353"/>
      <c r="N42" s="355"/>
      <c r="O42" s="342"/>
    </row>
    <row r="43" spans="1:15" ht="11.25" customHeight="1" x14ac:dyDescent="0.2">
      <c r="A43" s="202"/>
      <c r="B43" s="51" t="s">
        <v>11</v>
      </c>
      <c r="C43" s="52">
        <v>14</v>
      </c>
      <c r="D43" s="52">
        <v>3</v>
      </c>
      <c r="E43" s="52">
        <v>17</v>
      </c>
      <c r="F43" s="52">
        <v>17</v>
      </c>
      <c r="G43" s="355"/>
      <c r="H43" s="202"/>
      <c r="I43" s="51" t="s">
        <v>11</v>
      </c>
      <c r="J43" s="238">
        <v>10</v>
      </c>
      <c r="K43" s="238">
        <v>2</v>
      </c>
      <c r="L43" s="238">
        <v>12</v>
      </c>
      <c r="M43" s="238">
        <v>12</v>
      </c>
      <c r="N43" s="355"/>
      <c r="O43" s="342"/>
    </row>
    <row r="44" spans="1:15" ht="11.25" customHeight="1" x14ac:dyDescent="0.25">
      <c r="A44" s="203" t="s">
        <v>57</v>
      </c>
      <c r="B44" s="51" t="s">
        <v>9</v>
      </c>
      <c r="C44" s="52">
        <v>30</v>
      </c>
      <c r="D44" s="52">
        <v>4</v>
      </c>
      <c r="E44" s="52">
        <v>34</v>
      </c>
      <c r="F44" s="274">
        <v>34</v>
      </c>
      <c r="G44" s="355"/>
      <c r="H44" s="203" t="s">
        <v>57</v>
      </c>
      <c r="I44" s="51" t="s">
        <v>9</v>
      </c>
      <c r="J44" s="238">
        <v>15</v>
      </c>
      <c r="K44" s="238">
        <v>3</v>
      </c>
      <c r="L44" s="238">
        <v>18</v>
      </c>
      <c r="M44" s="347">
        <f>18+15</f>
        <v>33</v>
      </c>
      <c r="N44" s="355"/>
      <c r="O44" s="342"/>
    </row>
    <row r="45" spans="1:15" ht="11.25" customHeight="1" x14ac:dyDescent="0.25">
      <c r="A45" s="203"/>
      <c r="B45" s="51"/>
      <c r="C45" s="52"/>
      <c r="D45" s="52"/>
      <c r="E45" s="52"/>
      <c r="F45" s="276"/>
      <c r="G45" s="150"/>
      <c r="H45" s="203"/>
      <c r="I45" s="51" t="s">
        <v>10</v>
      </c>
      <c r="J45" s="238">
        <v>12</v>
      </c>
      <c r="K45" s="238">
        <v>3</v>
      </c>
      <c r="L45" s="238">
        <v>15</v>
      </c>
      <c r="M45" s="347"/>
      <c r="N45" s="150"/>
      <c r="O45" s="245"/>
    </row>
    <row r="46" spans="1:15" ht="11.25" customHeight="1" x14ac:dyDescent="0.25">
      <c r="A46" s="204"/>
      <c r="B46" s="54"/>
      <c r="C46" s="55"/>
      <c r="D46" s="55"/>
      <c r="E46" s="55"/>
      <c r="F46" s="36"/>
      <c r="G46" s="127">
        <f>SUM(F41:F45)</f>
        <v>91</v>
      </c>
      <c r="H46" s="204"/>
      <c r="I46" s="54"/>
      <c r="J46" s="55"/>
      <c r="K46" s="55"/>
      <c r="L46" s="55"/>
      <c r="M46" s="36"/>
      <c r="N46" s="127">
        <f>SUM(M41:M45)</f>
        <v>83</v>
      </c>
      <c r="O46" s="243">
        <f>N46+G46</f>
        <v>174</v>
      </c>
    </row>
    <row r="47" spans="1:15" ht="11.25" customHeight="1" x14ac:dyDescent="0.25">
      <c r="A47" s="104" t="s">
        <v>54</v>
      </c>
      <c r="B47" s="58" t="s">
        <v>42</v>
      </c>
      <c r="C47" s="59">
        <v>21</v>
      </c>
      <c r="D47" s="59"/>
      <c r="E47" s="59">
        <v>21</v>
      </c>
      <c r="F47" s="50">
        <v>21</v>
      </c>
      <c r="G47" s="126"/>
      <c r="H47" s="104" t="s">
        <v>54</v>
      </c>
      <c r="I47" s="58" t="s">
        <v>42</v>
      </c>
      <c r="J47" s="232">
        <v>4</v>
      </c>
      <c r="K47" s="232"/>
      <c r="L47" s="232">
        <v>4</v>
      </c>
      <c r="M47" s="50">
        <v>4</v>
      </c>
      <c r="N47" s="231"/>
      <c r="O47" s="246"/>
    </row>
    <row r="48" spans="1:15" ht="11.25" customHeight="1" x14ac:dyDescent="0.25">
      <c r="A48" s="20" t="s">
        <v>43</v>
      </c>
      <c r="B48" s="60" t="s">
        <v>42</v>
      </c>
      <c r="C48" s="53">
        <v>11</v>
      </c>
      <c r="D48" s="53">
        <v>6</v>
      </c>
      <c r="E48" s="53">
        <v>17</v>
      </c>
      <c r="F48" s="61">
        <v>17</v>
      </c>
      <c r="G48" s="125"/>
      <c r="H48" s="20" t="s">
        <v>43</v>
      </c>
      <c r="I48" s="60" t="s">
        <v>42</v>
      </c>
      <c r="J48" s="233">
        <v>7</v>
      </c>
      <c r="K48" s="233">
        <v>2</v>
      </c>
      <c r="L48" s="233">
        <v>9</v>
      </c>
      <c r="M48" s="61">
        <v>9</v>
      </c>
      <c r="N48" s="234"/>
      <c r="O48" s="247"/>
    </row>
    <row r="49" spans="1:15" ht="11.25" customHeight="1" x14ac:dyDescent="0.25">
      <c r="A49" s="24"/>
      <c r="B49" s="54"/>
      <c r="C49" s="205"/>
      <c r="D49" s="205"/>
      <c r="E49" s="205"/>
      <c r="F49" s="206"/>
      <c r="G49" s="127">
        <f>SUM(F47:F48)</f>
        <v>38</v>
      </c>
      <c r="H49" s="24"/>
      <c r="I49" s="54"/>
      <c r="J49" s="205"/>
      <c r="K49" s="205"/>
      <c r="L49" s="205"/>
      <c r="M49" s="206"/>
      <c r="N49" s="127">
        <f>SUM(M47:M48)</f>
        <v>13</v>
      </c>
      <c r="O49" s="243">
        <f>N49+G49</f>
        <v>51</v>
      </c>
    </row>
    <row r="50" spans="1:15" ht="11.25" customHeight="1" x14ac:dyDescent="0.25">
      <c r="A50" s="27" t="s">
        <v>63</v>
      </c>
      <c r="B50" s="57" t="s">
        <v>9</v>
      </c>
      <c r="C50" s="56"/>
      <c r="D50" s="56"/>
      <c r="E50" s="56"/>
      <c r="F50" s="122"/>
      <c r="G50" s="189"/>
      <c r="H50" s="27" t="s">
        <v>63</v>
      </c>
      <c r="I50" s="57" t="s">
        <v>9</v>
      </c>
      <c r="J50" s="56"/>
      <c r="K50" s="56"/>
      <c r="L50" s="56"/>
      <c r="M50" s="122"/>
      <c r="N50" s="236"/>
      <c r="O50" s="248"/>
    </row>
    <row r="51" spans="1:15" ht="11.25" customHeight="1" x14ac:dyDescent="0.25">
      <c r="A51" s="103"/>
      <c r="B51" s="60"/>
      <c r="C51" s="61"/>
      <c r="D51" s="53"/>
      <c r="E51" s="61"/>
      <c r="F51" s="61"/>
      <c r="G51" s="191"/>
      <c r="H51" s="103"/>
      <c r="I51" s="60"/>
      <c r="J51" s="61"/>
      <c r="K51" s="233"/>
      <c r="L51" s="61"/>
      <c r="M51" s="61"/>
      <c r="N51" s="231"/>
      <c r="O51" s="246"/>
    </row>
    <row r="52" spans="1:15" ht="11.25" customHeight="1" x14ac:dyDescent="0.25">
      <c r="A52" s="24"/>
      <c r="B52" s="54"/>
      <c r="C52" s="36"/>
      <c r="D52" s="55"/>
      <c r="E52" s="36"/>
      <c r="F52" s="36"/>
      <c r="G52" s="127">
        <f>SUM(F50)</f>
        <v>0</v>
      </c>
      <c r="H52" s="24"/>
      <c r="I52" s="54"/>
      <c r="J52" s="36"/>
      <c r="K52" s="55"/>
      <c r="L52" s="36"/>
      <c r="M52" s="36"/>
      <c r="N52" s="127">
        <f>SUM(M50)</f>
        <v>0</v>
      </c>
      <c r="O52" s="243">
        <f>N52+G52</f>
        <v>0</v>
      </c>
    </row>
    <row r="53" spans="1:15" ht="11.25" customHeight="1" x14ac:dyDescent="0.25">
      <c r="A53" s="20" t="s">
        <v>44</v>
      </c>
      <c r="B53" s="58" t="s">
        <v>42</v>
      </c>
      <c r="C53" s="56">
        <v>19</v>
      </c>
      <c r="D53" s="56">
        <v>2</v>
      </c>
      <c r="E53" s="56">
        <v>21</v>
      </c>
      <c r="F53" s="122">
        <v>21</v>
      </c>
      <c r="G53" s="348"/>
      <c r="H53" s="20" t="s">
        <v>44</v>
      </c>
      <c r="I53" s="58" t="s">
        <v>42</v>
      </c>
      <c r="J53" s="56">
        <v>12</v>
      </c>
      <c r="K53" s="56">
        <v>1</v>
      </c>
      <c r="L53" s="56">
        <v>13</v>
      </c>
      <c r="M53" s="122">
        <v>13</v>
      </c>
      <c r="N53" s="348"/>
      <c r="O53" s="337"/>
    </row>
    <row r="54" spans="1:15" ht="11.25" customHeight="1" x14ac:dyDescent="0.25">
      <c r="A54" s="20"/>
      <c r="B54" s="63"/>
      <c r="C54" s="61"/>
      <c r="D54" s="181"/>
      <c r="E54" s="61"/>
      <c r="F54" s="61"/>
      <c r="G54" s="349"/>
      <c r="H54" s="20"/>
      <c r="I54" s="63"/>
      <c r="J54" s="61"/>
      <c r="K54" s="233"/>
      <c r="L54" s="61"/>
      <c r="M54" s="61"/>
      <c r="N54" s="349"/>
      <c r="O54" s="338"/>
    </row>
    <row r="55" spans="1:15" ht="11.25" customHeight="1" x14ac:dyDescent="0.25">
      <c r="A55" s="103" t="s">
        <v>45</v>
      </c>
      <c r="B55" s="62" t="s">
        <v>42</v>
      </c>
      <c r="C55" s="53">
        <v>11</v>
      </c>
      <c r="D55" s="53">
        <v>2</v>
      </c>
      <c r="E55" s="53">
        <v>16</v>
      </c>
      <c r="F55" s="61">
        <v>16</v>
      </c>
      <c r="G55" s="350"/>
      <c r="H55" s="103" t="s">
        <v>45</v>
      </c>
      <c r="I55" s="62" t="s">
        <v>42</v>
      </c>
      <c r="J55" s="233">
        <v>12</v>
      </c>
      <c r="K55" s="233">
        <v>3</v>
      </c>
      <c r="L55" s="233">
        <v>15</v>
      </c>
      <c r="M55" s="61">
        <v>15</v>
      </c>
      <c r="N55" s="350"/>
      <c r="O55" s="339"/>
    </row>
    <row r="56" spans="1:15" ht="11.25" customHeight="1" x14ac:dyDescent="0.25">
      <c r="A56" s="24"/>
      <c r="B56" s="65"/>
      <c r="C56" s="205"/>
      <c r="D56" s="205"/>
      <c r="E56" s="205"/>
      <c r="F56" s="206"/>
      <c r="G56" s="127">
        <f>SUM(F53:F55)</f>
        <v>37</v>
      </c>
      <c r="H56" s="24"/>
      <c r="I56" s="65"/>
      <c r="J56" s="205"/>
      <c r="K56" s="205"/>
      <c r="L56" s="205"/>
      <c r="M56" s="206"/>
      <c r="N56" s="127">
        <f>SUM(M53:M55)</f>
        <v>28</v>
      </c>
      <c r="O56" s="243">
        <f>N56+G56</f>
        <v>65</v>
      </c>
    </row>
    <row r="57" spans="1:15" ht="11.25" customHeight="1" x14ac:dyDescent="0.25">
      <c r="A57" s="20" t="s">
        <v>46</v>
      </c>
      <c r="B57" s="62" t="s">
        <v>42</v>
      </c>
      <c r="C57" s="59">
        <v>20</v>
      </c>
      <c r="D57" s="59">
        <v>4</v>
      </c>
      <c r="E57" s="59">
        <v>24</v>
      </c>
      <c r="F57" s="356">
        <f>24+25</f>
        <v>49</v>
      </c>
      <c r="G57" s="348"/>
      <c r="H57" s="20" t="s">
        <v>46</v>
      </c>
      <c r="I57" s="62" t="s">
        <v>42</v>
      </c>
      <c r="J57" s="232">
        <v>16</v>
      </c>
      <c r="K57" s="232">
        <v>7</v>
      </c>
      <c r="L57" s="232">
        <v>23</v>
      </c>
      <c r="M57" s="275">
        <v>23</v>
      </c>
      <c r="N57" s="349"/>
      <c r="O57" s="338"/>
    </row>
    <row r="58" spans="1:15" ht="11.25" customHeight="1" x14ac:dyDescent="0.25">
      <c r="A58" s="20"/>
      <c r="B58" s="63" t="s">
        <v>25</v>
      </c>
      <c r="C58" s="52">
        <v>23</v>
      </c>
      <c r="D58" s="52">
        <v>2</v>
      </c>
      <c r="E58" s="52">
        <v>25</v>
      </c>
      <c r="F58" s="331"/>
      <c r="G58" s="349"/>
      <c r="H58" s="20"/>
      <c r="I58" s="63"/>
      <c r="J58" s="238"/>
      <c r="K58" s="238"/>
      <c r="L58" s="238"/>
      <c r="M58" s="146"/>
      <c r="N58" s="350"/>
      <c r="O58" s="339"/>
    </row>
    <row r="59" spans="1:15" ht="11.25" customHeight="1" x14ac:dyDescent="0.25">
      <c r="A59" s="26" t="s">
        <v>47</v>
      </c>
      <c r="B59" s="64" t="s">
        <v>42</v>
      </c>
      <c r="C59" s="52">
        <v>12</v>
      </c>
      <c r="D59" s="52">
        <v>8</v>
      </c>
      <c r="E59" s="52">
        <v>20</v>
      </c>
      <c r="F59" s="330">
        <v>40</v>
      </c>
      <c r="G59" s="349"/>
      <c r="H59" s="26" t="s">
        <v>47</v>
      </c>
      <c r="I59" s="64" t="s">
        <v>42</v>
      </c>
      <c r="J59" s="238">
        <v>17</v>
      </c>
      <c r="K59" s="238">
        <v>2</v>
      </c>
      <c r="L59" s="238">
        <v>19</v>
      </c>
      <c r="M59" s="330">
        <f>19+25</f>
        <v>44</v>
      </c>
      <c r="N59" s="378"/>
      <c r="O59" s="340"/>
    </row>
    <row r="60" spans="1:15" ht="11.25" customHeight="1" x14ac:dyDescent="0.25">
      <c r="A60" s="21"/>
      <c r="B60" s="64" t="s">
        <v>25</v>
      </c>
      <c r="C60" s="53">
        <v>18</v>
      </c>
      <c r="D60" s="53">
        <v>2</v>
      </c>
      <c r="E60" s="53">
        <v>20</v>
      </c>
      <c r="F60" s="331"/>
      <c r="G60" s="349"/>
      <c r="H60" s="21"/>
      <c r="I60" s="64" t="s">
        <v>25</v>
      </c>
      <c r="J60" s="233">
        <v>15</v>
      </c>
      <c r="K60" s="233">
        <v>10</v>
      </c>
      <c r="L60" s="233">
        <v>25</v>
      </c>
      <c r="M60" s="331"/>
      <c r="N60" s="349"/>
      <c r="O60" s="338"/>
    </row>
    <row r="61" spans="1:15" ht="11.25" customHeight="1" x14ac:dyDescent="0.25">
      <c r="A61" s="21"/>
      <c r="B61" s="64" t="s">
        <v>79</v>
      </c>
      <c r="C61" s="61">
        <v>16</v>
      </c>
      <c r="D61" s="61">
        <v>4</v>
      </c>
      <c r="E61" s="61">
        <v>20</v>
      </c>
      <c r="F61" s="49">
        <v>20</v>
      </c>
      <c r="G61" s="258"/>
      <c r="H61" s="21"/>
      <c r="I61" s="64"/>
      <c r="J61" s="61"/>
      <c r="K61" s="61"/>
      <c r="L61" s="61"/>
      <c r="M61" s="49"/>
      <c r="N61" s="258"/>
      <c r="O61" s="257"/>
    </row>
    <row r="62" spans="1:15" ht="11.25" customHeight="1" x14ac:dyDescent="0.25">
      <c r="A62" s="105"/>
      <c r="B62" s="65" t="s">
        <v>80</v>
      </c>
      <c r="C62" s="36">
        <v>19</v>
      </c>
      <c r="D62" s="36">
        <v>2</v>
      </c>
      <c r="E62" s="36">
        <v>21</v>
      </c>
      <c r="F62" s="36">
        <v>21</v>
      </c>
      <c r="G62" s="127">
        <f>SUM(F57:F62)</f>
        <v>130</v>
      </c>
      <c r="H62" s="22"/>
      <c r="I62" s="65"/>
      <c r="J62" s="206"/>
      <c r="K62" s="206"/>
      <c r="L62" s="206"/>
      <c r="M62" s="206"/>
      <c r="N62" s="127">
        <f>SUM(M57:M60)</f>
        <v>67</v>
      </c>
      <c r="O62" s="243">
        <f>N62+G62</f>
        <v>197</v>
      </c>
    </row>
    <row r="63" spans="1:15" ht="11.25" customHeight="1" x14ac:dyDescent="0.25">
      <c r="A63" s="28" t="s">
        <v>48</v>
      </c>
      <c r="B63" s="66" t="s">
        <v>42</v>
      </c>
      <c r="C63" s="182">
        <v>10</v>
      </c>
      <c r="D63" s="182">
        <v>5</v>
      </c>
      <c r="E63" s="182">
        <v>15</v>
      </c>
      <c r="F63" s="67">
        <v>15</v>
      </c>
      <c r="G63" s="132"/>
      <c r="H63" s="28" t="s">
        <v>48</v>
      </c>
      <c r="I63" s="66" t="s">
        <v>42</v>
      </c>
      <c r="J63" s="232">
        <v>1</v>
      </c>
      <c r="K63" s="232">
        <v>3</v>
      </c>
      <c r="L63" s="232">
        <v>4</v>
      </c>
      <c r="M63" s="225">
        <v>4</v>
      </c>
      <c r="N63" s="132"/>
      <c r="O63" s="249"/>
    </row>
    <row r="64" spans="1:15" ht="11.25" customHeight="1" x14ac:dyDescent="0.25">
      <c r="A64" s="29" t="s">
        <v>49</v>
      </c>
      <c r="B64" s="76" t="s">
        <v>25</v>
      </c>
      <c r="C64" s="77">
        <v>17</v>
      </c>
      <c r="D64" s="77">
        <v>7</v>
      </c>
      <c r="E64" s="77">
        <v>24</v>
      </c>
      <c r="F64" s="77">
        <v>24</v>
      </c>
      <c r="G64" s="125"/>
      <c r="H64" s="29" t="s">
        <v>49</v>
      </c>
      <c r="I64" s="76" t="s">
        <v>25</v>
      </c>
      <c r="J64" s="77">
        <v>4</v>
      </c>
      <c r="K64" s="77">
        <v>5</v>
      </c>
      <c r="L64" s="77">
        <v>9</v>
      </c>
      <c r="M64" s="77">
        <v>9</v>
      </c>
      <c r="N64" s="234"/>
      <c r="O64" s="247"/>
    </row>
    <row r="65" spans="1:15" ht="11.25" customHeight="1" x14ac:dyDescent="0.25">
      <c r="A65" s="31"/>
      <c r="B65" s="68"/>
      <c r="C65" s="193"/>
      <c r="D65" s="193"/>
      <c r="E65" s="193"/>
      <c r="F65" s="193"/>
      <c r="G65" s="127">
        <f>SUM(F63:F64)</f>
        <v>39</v>
      </c>
      <c r="H65" s="31"/>
      <c r="I65" s="68"/>
      <c r="J65" s="193"/>
      <c r="K65" s="193"/>
      <c r="L65" s="193"/>
      <c r="M65" s="193"/>
      <c r="N65" s="127">
        <f>SUM(M63:M64)</f>
        <v>13</v>
      </c>
      <c r="O65" s="243">
        <f>N65+G65</f>
        <v>52</v>
      </c>
    </row>
    <row r="66" spans="1:15" ht="11.25" customHeight="1" x14ac:dyDescent="0.25">
      <c r="A66" s="33" t="s">
        <v>50</v>
      </c>
      <c r="B66" s="124" t="s">
        <v>42</v>
      </c>
      <c r="C66" s="79">
        <v>16</v>
      </c>
      <c r="D66" s="79">
        <v>4</v>
      </c>
      <c r="E66" s="79">
        <v>20</v>
      </c>
      <c r="F66" s="79">
        <v>20</v>
      </c>
      <c r="G66" s="189"/>
      <c r="H66" s="33" t="s">
        <v>50</v>
      </c>
      <c r="I66" s="124" t="s">
        <v>42</v>
      </c>
      <c r="J66" s="226">
        <v>14</v>
      </c>
      <c r="K66" s="226">
        <v>1</v>
      </c>
      <c r="L66" s="226">
        <v>15</v>
      </c>
      <c r="M66" s="226">
        <v>15</v>
      </c>
      <c r="N66" s="236"/>
      <c r="O66" s="248"/>
    </row>
    <row r="67" spans="1:15" ht="11.25" customHeight="1" x14ac:dyDescent="0.25">
      <c r="A67" s="32" t="s">
        <v>51</v>
      </c>
      <c r="B67" s="66" t="s">
        <v>42</v>
      </c>
      <c r="C67" s="67">
        <v>26</v>
      </c>
      <c r="D67" s="67">
        <v>5</v>
      </c>
      <c r="E67" s="67">
        <v>31</v>
      </c>
      <c r="F67" s="47">
        <v>31</v>
      </c>
      <c r="G67" s="349"/>
      <c r="H67" s="32" t="s">
        <v>51</v>
      </c>
      <c r="I67" s="66" t="s">
        <v>42</v>
      </c>
      <c r="J67" s="225">
        <v>12</v>
      </c>
      <c r="K67" s="225">
        <v>6</v>
      </c>
      <c r="L67" s="225">
        <v>18</v>
      </c>
      <c r="M67" s="312">
        <f>18+18</f>
        <v>36</v>
      </c>
      <c r="N67" s="349"/>
      <c r="O67" s="338"/>
    </row>
    <row r="68" spans="1:15" ht="11.25" customHeight="1" x14ac:dyDescent="0.25">
      <c r="A68" s="106"/>
      <c r="B68" s="76"/>
      <c r="C68" s="77"/>
      <c r="D68" s="77"/>
      <c r="E68" s="77"/>
      <c r="F68" s="83"/>
      <c r="G68" s="350"/>
      <c r="H68" s="106"/>
      <c r="I68" s="76" t="s">
        <v>25</v>
      </c>
      <c r="J68" s="77">
        <v>10</v>
      </c>
      <c r="K68" s="77">
        <v>8</v>
      </c>
      <c r="L68" s="77">
        <v>18</v>
      </c>
      <c r="M68" s="290"/>
      <c r="N68" s="350"/>
      <c r="O68" s="339"/>
    </row>
    <row r="69" spans="1:15" ht="11.25" customHeight="1" x14ac:dyDescent="0.25">
      <c r="A69" s="39"/>
      <c r="B69" s="68"/>
      <c r="C69" s="193"/>
      <c r="D69" s="193"/>
      <c r="E69" s="193"/>
      <c r="F69" s="193"/>
      <c r="G69" s="127">
        <f>SUM(F66:F68)</f>
        <v>51</v>
      </c>
      <c r="H69" s="39"/>
      <c r="I69" s="68"/>
      <c r="J69" s="193"/>
      <c r="K69" s="193"/>
      <c r="L69" s="193"/>
      <c r="M69" s="193"/>
      <c r="N69" s="127">
        <f>SUM(M66:M68)</f>
        <v>51</v>
      </c>
      <c r="O69" s="243">
        <f>N69+G69</f>
        <v>102</v>
      </c>
    </row>
    <row r="70" spans="1:15" ht="11.25" customHeight="1" x14ac:dyDescent="0.25">
      <c r="A70" s="107"/>
      <c r="B70" s="108"/>
      <c r="C70" s="85"/>
      <c r="D70" s="85"/>
      <c r="E70" s="85"/>
      <c r="F70" s="109"/>
      <c r="G70" s="129"/>
      <c r="H70" s="107" t="s">
        <v>56</v>
      </c>
      <c r="I70" s="108" t="s">
        <v>42</v>
      </c>
      <c r="J70" s="228">
        <v>13</v>
      </c>
      <c r="K70" s="228">
        <v>1</v>
      </c>
      <c r="L70" s="228">
        <v>14</v>
      </c>
      <c r="M70" s="229">
        <v>14</v>
      </c>
      <c r="N70" s="236"/>
      <c r="O70" s="248"/>
    </row>
    <row r="71" spans="1:15" ht="11.25" customHeight="1" x14ac:dyDescent="0.25">
      <c r="A71" s="39"/>
      <c r="B71" s="68"/>
      <c r="C71" s="192"/>
      <c r="D71" s="192"/>
      <c r="E71" s="192"/>
      <c r="F71" s="69"/>
      <c r="G71" s="127">
        <f>SUM(F70)</f>
        <v>0</v>
      </c>
      <c r="H71" s="39"/>
      <c r="I71" s="68"/>
      <c r="J71" s="192"/>
      <c r="K71" s="192"/>
      <c r="L71" s="192"/>
      <c r="M71" s="69"/>
      <c r="N71" s="127">
        <f>SUM(M70)</f>
        <v>14</v>
      </c>
      <c r="O71" s="243">
        <f>N71+G71</f>
        <v>14</v>
      </c>
    </row>
    <row r="72" spans="1:15" ht="11.25" customHeight="1" x14ac:dyDescent="0.25">
      <c r="A72" s="30" t="s">
        <v>82</v>
      </c>
      <c r="B72" s="72" t="s">
        <v>9</v>
      </c>
      <c r="C72" s="46">
        <v>17</v>
      </c>
      <c r="D72" s="46"/>
      <c r="E72" s="46">
        <v>17</v>
      </c>
      <c r="F72" s="149">
        <v>17</v>
      </c>
      <c r="G72" s="189"/>
      <c r="H72" s="147" t="s">
        <v>71</v>
      </c>
      <c r="I72" s="148" t="s">
        <v>55</v>
      </c>
      <c r="J72" s="46">
        <v>8</v>
      </c>
      <c r="K72" s="46"/>
      <c r="L72" s="46">
        <v>8</v>
      </c>
      <c r="M72" s="149">
        <v>8</v>
      </c>
      <c r="N72" s="236"/>
      <c r="O72" s="248"/>
    </row>
    <row r="73" spans="1:15" ht="11.25" customHeight="1" x14ac:dyDescent="0.25">
      <c r="A73" s="30" t="s">
        <v>72</v>
      </c>
      <c r="B73" s="72" t="s">
        <v>9</v>
      </c>
      <c r="C73" s="47">
        <v>31</v>
      </c>
      <c r="D73" s="47">
        <v>1</v>
      </c>
      <c r="E73" s="47">
        <v>32</v>
      </c>
      <c r="F73" s="47">
        <v>32</v>
      </c>
      <c r="G73" s="190"/>
      <c r="H73" s="30" t="s">
        <v>72</v>
      </c>
      <c r="I73" s="72" t="s">
        <v>9</v>
      </c>
      <c r="J73" s="47">
        <v>7</v>
      </c>
      <c r="K73" s="47">
        <v>1</v>
      </c>
      <c r="L73" s="47">
        <v>8</v>
      </c>
      <c r="M73" s="47">
        <v>8</v>
      </c>
      <c r="N73" s="230"/>
      <c r="O73" s="244"/>
    </row>
    <row r="74" spans="1:15" ht="11.25" customHeight="1" x14ac:dyDescent="0.25">
      <c r="A74" s="30"/>
      <c r="B74" s="72"/>
      <c r="C74" s="47"/>
      <c r="D74" s="52"/>
      <c r="E74" s="47"/>
      <c r="F74" s="47"/>
      <c r="G74" s="190"/>
      <c r="H74" s="30"/>
      <c r="I74" s="72"/>
      <c r="J74" s="47"/>
      <c r="K74" s="238"/>
      <c r="L74" s="47"/>
      <c r="M74" s="47"/>
      <c r="N74" s="230"/>
      <c r="O74" s="244"/>
    </row>
    <row r="75" spans="1:15" ht="11.25" customHeight="1" x14ac:dyDescent="0.25">
      <c r="A75" s="30"/>
      <c r="B75" s="72"/>
      <c r="C75" s="47"/>
      <c r="D75" s="47"/>
      <c r="E75" s="47"/>
      <c r="F75" s="47"/>
      <c r="G75" s="198"/>
      <c r="H75" s="30" t="s">
        <v>73</v>
      </c>
      <c r="I75" s="72" t="s">
        <v>9</v>
      </c>
      <c r="J75" s="47">
        <v>7</v>
      </c>
      <c r="K75" s="47">
        <v>2</v>
      </c>
      <c r="L75" s="47">
        <v>9</v>
      </c>
      <c r="M75" s="47">
        <v>9</v>
      </c>
      <c r="N75" s="198"/>
      <c r="O75" s="250"/>
    </row>
    <row r="76" spans="1:15" ht="11.25" customHeight="1" x14ac:dyDescent="0.25">
      <c r="A76" s="31"/>
      <c r="B76" s="73"/>
      <c r="C76" s="192"/>
      <c r="D76" s="192"/>
      <c r="E76" s="192"/>
      <c r="F76" s="192"/>
      <c r="G76" s="199">
        <f>SUM(F72:F75)</f>
        <v>49</v>
      </c>
      <c r="H76" s="31"/>
      <c r="I76" s="73"/>
      <c r="J76" s="192"/>
      <c r="K76" s="192"/>
      <c r="L76" s="192"/>
      <c r="M76" s="192"/>
      <c r="N76" s="199">
        <f>SUM(M72:M75)</f>
        <v>25</v>
      </c>
      <c r="O76" s="243">
        <f>N76+G76</f>
        <v>74</v>
      </c>
    </row>
    <row r="77" spans="1:15" ht="11.25" customHeight="1" x14ac:dyDescent="0.25">
      <c r="A77" s="261" t="s">
        <v>65</v>
      </c>
      <c r="B77" s="262" t="s">
        <v>42</v>
      </c>
      <c r="C77" s="263">
        <v>11</v>
      </c>
      <c r="D77" s="263">
        <v>14</v>
      </c>
      <c r="E77" s="263">
        <v>25</v>
      </c>
      <c r="F77" s="263">
        <v>25</v>
      </c>
      <c r="G77" s="264">
        <v>25</v>
      </c>
      <c r="H77" s="261" t="s">
        <v>65</v>
      </c>
      <c r="I77" s="262" t="s">
        <v>42</v>
      </c>
      <c r="J77" s="263">
        <v>11</v>
      </c>
      <c r="K77" s="263">
        <v>8</v>
      </c>
      <c r="L77" s="263">
        <v>19</v>
      </c>
      <c r="M77" s="263">
        <v>19</v>
      </c>
      <c r="N77" s="264">
        <v>19</v>
      </c>
      <c r="O77" s="265">
        <f>SUM(G77+19)</f>
        <v>44</v>
      </c>
    </row>
    <row r="78" spans="1:15" ht="11.25" customHeight="1" x14ac:dyDescent="0.25">
      <c r="A78" s="33" t="s">
        <v>64</v>
      </c>
      <c r="B78" s="70" t="s">
        <v>9</v>
      </c>
      <c r="C78" s="144">
        <v>6</v>
      </c>
      <c r="D78" s="144">
        <v>21</v>
      </c>
      <c r="E78" s="144">
        <v>27</v>
      </c>
      <c r="F78" s="79">
        <v>27</v>
      </c>
      <c r="G78" s="145"/>
      <c r="H78" s="33" t="s">
        <v>64</v>
      </c>
      <c r="I78" s="70" t="s">
        <v>9</v>
      </c>
      <c r="J78" s="255">
        <v>1</v>
      </c>
      <c r="K78" s="255">
        <v>5</v>
      </c>
      <c r="L78" s="255">
        <v>6</v>
      </c>
      <c r="M78" s="255">
        <v>6</v>
      </c>
      <c r="N78" s="237"/>
      <c r="O78" s="250"/>
    </row>
    <row r="79" spans="1:15" ht="11.25" customHeight="1" x14ac:dyDescent="0.25">
      <c r="A79" s="33" t="s">
        <v>52</v>
      </c>
      <c r="B79" s="70" t="s">
        <v>9</v>
      </c>
      <c r="C79" s="71">
        <v>8</v>
      </c>
      <c r="D79" s="71">
        <v>15</v>
      </c>
      <c r="E79" s="71">
        <v>23</v>
      </c>
      <c r="F79" s="281">
        <f>23+24</f>
        <v>47</v>
      </c>
      <c r="G79" s="349"/>
      <c r="H79" s="33" t="s">
        <v>52</v>
      </c>
      <c r="I79" s="70" t="s">
        <v>9</v>
      </c>
      <c r="J79" s="227">
        <v>17</v>
      </c>
      <c r="K79" s="227">
        <v>3</v>
      </c>
      <c r="L79" s="227">
        <v>20</v>
      </c>
      <c r="M79" s="281">
        <v>40</v>
      </c>
      <c r="N79" s="349"/>
      <c r="O79" s="338"/>
    </row>
    <row r="80" spans="1:15" ht="11.25" customHeight="1" x14ac:dyDescent="0.25">
      <c r="A80" s="30"/>
      <c r="B80" s="72" t="s">
        <v>10</v>
      </c>
      <c r="C80" s="47">
        <v>12</v>
      </c>
      <c r="D80" s="47">
        <v>12</v>
      </c>
      <c r="E80" s="47">
        <v>24</v>
      </c>
      <c r="F80" s="290"/>
      <c r="G80" s="349"/>
      <c r="H80" s="30"/>
      <c r="I80" s="72" t="s">
        <v>10</v>
      </c>
      <c r="J80" s="47">
        <v>8</v>
      </c>
      <c r="K80" s="47">
        <v>12</v>
      </c>
      <c r="L80" s="47">
        <v>20</v>
      </c>
      <c r="M80" s="290"/>
      <c r="N80" s="349"/>
      <c r="O80" s="338"/>
    </row>
    <row r="81" spans="1:15" ht="11.25" customHeight="1" x14ac:dyDescent="0.25">
      <c r="A81" s="30"/>
      <c r="B81" s="72"/>
      <c r="C81" s="35"/>
      <c r="D81" s="47"/>
      <c r="E81" s="47"/>
      <c r="F81" s="256"/>
      <c r="G81" s="349"/>
      <c r="H81" s="30"/>
      <c r="I81" s="72" t="s">
        <v>11</v>
      </c>
      <c r="J81" s="35">
        <v>6</v>
      </c>
      <c r="K81" s="47">
        <v>14</v>
      </c>
      <c r="L81" s="47">
        <v>20</v>
      </c>
      <c r="M81" s="239">
        <v>20</v>
      </c>
      <c r="N81" s="349"/>
      <c r="O81" s="338"/>
    </row>
    <row r="82" spans="1:15" ht="11.25" customHeight="1" thickBot="1" x14ac:dyDescent="0.3">
      <c r="A82" s="39"/>
      <c r="B82" s="73"/>
      <c r="C82" s="192"/>
      <c r="D82" s="192"/>
      <c r="E82" s="207"/>
      <c r="F82" s="193">
        <f>SUM(F78:F80)</f>
        <v>74</v>
      </c>
      <c r="G82" s="118">
        <f>SUM(F78:F81)</f>
        <v>74</v>
      </c>
      <c r="H82" s="39"/>
      <c r="I82" s="73"/>
      <c r="J82" s="192"/>
      <c r="K82" s="192"/>
      <c r="L82" s="207"/>
      <c r="M82" s="193"/>
      <c r="N82" s="118">
        <f>SUM(M78:M81)</f>
        <v>66</v>
      </c>
      <c r="O82" s="252">
        <f>N82+G82</f>
        <v>140</v>
      </c>
    </row>
    <row r="83" spans="1:15" ht="7.5" customHeight="1" x14ac:dyDescent="0.2">
      <c r="A83" s="374" t="s">
        <v>3</v>
      </c>
      <c r="B83" s="375"/>
      <c r="C83" s="375"/>
      <c r="D83" s="375"/>
      <c r="E83" s="376"/>
      <c r="F83" s="360">
        <f>SUM(G5:G82)</f>
        <v>1114</v>
      </c>
      <c r="G83" s="361"/>
      <c r="H83" s="375" t="s">
        <v>3</v>
      </c>
      <c r="I83" s="375"/>
      <c r="J83" s="375"/>
      <c r="K83" s="375"/>
      <c r="L83" s="376"/>
      <c r="M83" s="282">
        <f>SUM(N5:N82)</f>
        <v>840</v>
      </c>
      <c r="N83" s="357"/>
      <c r="O83" s="334">
        <f>SUM(O5:O82)</f>
        <v>1954</v>
      </c>
    </row>
    <row r="84" spans="1:15" ht="9.75" customHeight="1" thickBot="1" x14ac:dyDescent="0.25">
      <c r="A84" s="367"/>
      <c r="B84" s="368"/>
      <c r="C84" s="368"/>
      <c r="D84" s="368"/>
      <c r="E84" s="377"/>
      <c r="F84" s="362"/>
      <c r="G84" s="363"/>
      <c r="H84" s="368"/>
      <c r="I84" s="368"/>
      <c r="J84" s="368"/>
      <c r="K84" s="368"/>
      <c r="L84" s="377"/>
      <c r="M84" s="358"/>
      <c r="N84" s="359"/>
      <c r="O84" s="335"/>
    </row>
    <row r="85" spans="1:15" ht="17.25" customHeight="1" thickBot="1" x14ac:dyDescent="0.35">
      <c r="A85" s="364" t="s">
        <v>53</v>
      </c>
      <c r="B85" s="365"/>
      <c r="C85" s="365"/>
      <c r="D85" s="365"/>
      <c r="E85" s="365"/>
      <c r="F85" s="365"/>
      <c r="G85" s="366"/>
      <c r="H85" s="41"/>
      <c r="I85" s="41"/>
      <c r="J85" s="13"/>
      <c r="K85" s="13"/>
      <c r="L85" s="370">
        <f>SUM(F83+M83)</f>
        <v>1954</v>
      </c>
      <c r="M85" s="370"/>
      <c r="N85" s="371"/>
      <c r="O85" s="336"/>
    </row>
    <row r="86" spans="1:15" ht="15" hidden="1" customHeight="1" thickBot="1" x14ac:dyDescent="0.35">
      <c r="A86" s="367"/>
      <c r="B86" s="368"/>
      <c r="C86" s="368"/>
      <c r="D86" s="368"/>
      <c r="E86" s="368"/>
      <c r="F86" s="368"/>
      <c r="G86" s="369"/>
      <c r="H86" s="253"/>
      <c r="I86" s="253"/>
      <c r="J86" s="254"/>
      <c r="K86" s="254"/>
      <c r="L86" s="372"/>
      <c r="M86" s="372"/>
      <c r="N86" s="373"/>
    </row>
    <row r="87" spans="1:15" x14ac:dyDescent="0.3">
      <c r="L87" s="37" t="s">
        <v>61</v>
      </c>
    </row>
  </sheetData>
  <mergeCells count="87">
    <mergeCell ref="F36:F37"/>
    <mergeCell ref="G36:G37"/>
    <mergeCell ref="G38:G39"/>
    <mergeCell ref="G41:G44"/>
    <mergeCell ref="F41:F42"/>
    <mergeCell ref="F38:F39"/>
    <mergeCell ref="N5:N14"/>
    <mergeCell ref="M16:M17"/>
    <mergeCell ref="M20:M21"/>
    <mergeCell ref="M22:M23"/>
    <mergeCell ref="M5:M6"/>
    <mergeCell ref="M7:M8"/>
    <mergeCell ref="M10:M11"/>
    <mergeCell ref="M12:M13"/>
    <mergeCell ref="N16:N23"/>
    <mergeCell ref="F28:F29"/>
    <mergeCell ref="F34:F35"/>
    <mergeCell ref="F5:F6"/>
    <mergeCell ref="M28:M29"/>
    <mergeCell ref="M30:M31"/>
    <mergeCell ref="F30:F31"/>
    <mergeCell ref="F22:F23"/>
    <mergeCell ref="G16:G23"/>
    <mergeCell ref="F16:F17"/>
    <mergeCell ref="F20:F21"/>
    <mergeCell ref="G25:G26"/>
    <mergeCell ref="G28:G29"/>
    <mergeCell ref="G5:G14"/>
    <mergeCell ref="F10:F11"/>
    <mergeCell ref="G34:G35"/>
    <mergeCell ref="G30:G31"/>
    <mergeCell ref="A1:N1"/>
    <mergeCell ref="A2:N2"/>
    <mergeCell ref="A3:A4"/>
    <mergeCell ref="B3:G3"/>
    <mergeCell ref="H3:H4"/>
    <mergeCell ref="I3:N3"/>
    <mergeCell ref="A85:G86"/>
    <mergeCell ref="L85:N86"/>
    <mergeCell ref="G59:G60"/>
    <mergeCell ref="G67:G68"/>
    <mergeCell ref="A83:E84"/>
    <mergeCell ref="H83:L84"/>
    <mergeCell ref="F79:F80"/>
    <mergeCell ref="M67:M68"/>
    <mergeCell ref="N67:N68"/>
    <mergeCell ref="N59:N60"/>
    <mergeCell ref="M59:M60"/>
    <mergeCell ref="M79:M80"/>
    <mergeCell ref="N79:N81"/>
    <mergeCell ref="F57:F58"/>
    <mergeCell ref="F59:F60"/>
    <mergeCell ref="M83:N84"/>
    <mergeCell ref="F83:G84"/>
    <mergeCell ref="G79:G81"/>
    <mergeCell ref="N57:N58"/>
    <mergeCell ref="G57:G58"/>
    <mergeCell ref="O30:O31"/>
    <mergeCell ref="N53:N55"/>
    <mergeCell ref="M34:M35"/>
    <mergeCell ref="M36:M37"/>
    <mergeCell ref="M41:M42"/>
    <mergeCell ref="N36:N37"/>
    <mergeCell ref="N38:N39"/>
    <mergeCell ref="N41:N44"/>
    <mergeCell ref="N34:N35"/>
    <mergeCell ref="N25:N26"/>
    <mergeCell ref="M44:M45"/>
    <mergeCell ref="N28:N29"/>
    <mergeCell ref="N30:N31"/>
    <mergeCell ref="G53:G55"/>
    <mergeCell ref="F18:F19"/>
    <mergeCell ref="O3:O4"/>
    <mergeCell ref="O83:O85"/>
    <mergeCell ref="O53:O55"/>
    <mergeCell ref="O57:O58"/>
    <mergeCell ref="O59:O60"/>
    <mergeCell ref="O67:O68"/>
    <mergeCell ref="O79:O81"/>
    <mergeCell ref="O34:O35"/>
    <mergeCell ref="O36:O37"/>
    <mergeCell ref="O38:O39"/>
    <mergeCell ref="O41:O44"/>
    <mergeCell ref="O5:O14"/>
    <mergeCell ref="O16:O23"/>
    <mergeCell ref="O25:O26"/>
    <mergeCell ref="O28:O29"/>
  </mergeCells>
  <pageMargins left="0.51181102362204722" right="0" top="0" bottom="0" header="0" footer="0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A2" sqref="A2:N2"/>
    </sheetView>
  </sheetViews>
  <sheetFormatPr defaultRowHeight="14.25" x14ac:dyDescent="0.2"/>
  <cols>
    <col min="1" max="1" width="12.875" customWidth="1"/>
    <col min="2" max="2" width="6.125" customWidth="1"/>
    <col min="3" max="7" width="4" customWidth="1"/>
    <col min="8" max="8" width="10.25" customWidth="1"/>
    <col min="10" max="14" width="4.5" customWidth="1"/>
  </cols>
  <sheetData>
    <row r="1" spans="1:14" ht="18.75" x14ac:dyDescent="0.3">
      <c r="A1" s="296" t="s">
        <v>33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4" ht="18.75" x14ac:dyDescent="0.3">
      <c r="A2" s="296" t="s">
        <v>86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4" ht="18" customHeight="1" x14ac:dyDescent="0.3">
      <c r="A3" s="387" t="s">
        <v>5</v>
      </c>
      <c r="B3" s="389" t="s">
        <v>66</v>
      </c>
      <c r="C3" s="390"/>
      <c r="D3" s="390"/>
      <c r="E3" s="390"/>
      <c r="F3" s="390"/>
      <c r="G3" s="391"/>
      <c r="H3" s="392" t="s">
        <v>5</v>
      </c>
      <c r="I3" s="389" t="s">
        <v>1</v>
      </c>
      <c r="J3" s="390"/>
      <c r="K3" s="390"/>
      <c r="L3" s="390"/>
      <c r="M3" s="390"/>
      <c r="N3" s="394"/>
    </row>
    <row r="4" spans="1:14" ht="19.5" thickBot="1" x14ac:dyDescent="0.35">
      <c r="A4" s="388"/>
      <c r="B4" s="152" t="s">
        <v>7</v>
      </c>
      <c r="C4" s="153" t="s">
        <v>30</v>
      </c>
      <c r="D4" s="153" t="s">
        <v>31</v>
      </c>
      <c r="E4" s="395" t="s">
        <v>32</v>
      </c>
      <c r="F4" s="396"/>
      <c r="G4" s="154" t="s">
        <v>3</v>
      </c>
      <c r="H4" s="393"/>
      <c r="I4" s="152" t="s">
        <v>7</v>
      </c>
      <c r="J4" s="153" t="s">
        <v>30</v>
      </c>
      <c r="K4" s="153" t="s">
        <v>31</v>
      </c>
      <c r="L4" s="395" t="s">
        <v>32</v>
      </c>
      <c r="M4" s="396"/>
      <c r="N4" s="154" t="s">
        <v>3</v>
      </c>
    </row>
    <row r="5" spans="1:14" ht="57" customHeight="1" thickTop="1" x14ac:dyDescent="0.2">
      <c r="A5" s="418" t="s">
        <v>67</v>
      </c>
      <c r="B5" s="171" t="s">
        <v>9</v>
      </c>
      <c r="C5" s="172">
        <v>31</v>
      </c>
      <c r="D5" s="172"/>
      <c r="E5" s="411">
        <v>31</v>
      </c>
      <c r="F5" s="412"/>
      <c r="G5" s="173"/>
      <c r="H5" s="420" t="s">
        <v>67</v>
      </c>
      <c r="I5" s="171" t="s">
        <v>9</v>
      </c>
      <c r="J5" s="172">
        <v>36</v>
      </c>
      <c r="K5" s="172"/>
      <c r="L5" s="411">
        <v>36</v>
      </c>
      <c r="M5" s="412"/>
      <c r="N5" s="173"/>
    </row>
    <row r="6" spans="1:14" ht="57" customHeight="1" x14ac:dyDescent="0.2">
      <c r="A6" s="419"/>
      <c r="B6" s="174"/>
      <c r="C6" s="210">
        <v>32</v>
      </c>
      <c r="D6" s="210"/>
      <c r="E6" s="409"/>
      <c r="F6" s="410"/>
      <c r="G6" s="175">
        <v>32</v>
      </c>
      <c r="H6" s="417"/>
      <c r="I6" s="174"/>
      <c r="J6" s="210">
        <v>37</v>
      </c>
      <c r="K6" s="210"/>
      <c r="L6" s="409"/>
      <c r="M6" s="410"/>
      <c r="N6" s="175">
        <v>37</v>
      </c>
    </row>
    <row r="7" spans="1:14" ht="57" customHeight="1" x14ac:dyDescent="0.2">
      <c r="A7" s="176" t="s">
        <v>68</v>
      </c>
      <c r="B7" s="177" t="s">
        <v>9</v>
      </c>
      <c r="C7" s="178">
        <v>14</v>
      </c>
      <c r="D7" s="178"/>
      <c r="E7" s="407">
        <v>14</v>
      </c>
      <c r="F7" s="408"/>
      <c r="G7" s="179"/>
      <c r="H7" s="405" t="s">
        <v>68</v>
      </c>
      <c r="I7" s="177" t="s">
        <v>9</v>
      </c>
      <c r="J7" s="178">
        <v>12</v>
      </c>
      <c r="K7" s="178">
        <v>2</v>
      </c>
      <c r="L7" s="407">
        <v>14</v>
      </c>
      <c r="M7" s="408"/>
      <c r="N7" s="179"/>
    </row>
    <row r="8" spans="1:14" ht="57" customHeight="1" x14ac:dyDescent="0.2">
      <c r="A8" s="180"/>
      <c r="B8" s="174"/>
      <c r="C8" s="210">
        <v>14</v>
      </c>
      <c r="D8" s="210"/>
      <c r="E8" s="409"/>
      <c r="F8" s="410"/>
      <c r="G8" s="175">
        <v>14</v>
      </c>
      <c r="H8" s="417"/>
      <c r="I8" s="174"/>
      <c r="J8" s="210">
        <v>13</v>
      </c>
      <c r="K8" s="210">
        <v>2</v>
      </c>
      <c r="L8" s="409"/>
      <c r="M8" s="410"/>
      <c r="N8" s="175">
        <v>15</v>
      </c>
    </row>
    <row r="9" spans="1:14" ht="57" customHeight="1" x14ac:dyDescent="0.2">
      <c r="A9" s="403" t="s">
        <v>69</v>
      </c>
      <c r="B9" s="171" t="s">
        <v>42</v>
      </c>
      <c r="C9" s="172"/>
      <c r="D9" s="172"/>
      <c r="E9" s="407"/>
      <c r="F9" s="408"/>
      <c r="G9" s="186"/>
      <c r="H9" s="405" t="s">
        <v>69</v>
      </c>
      <c r="I9" s="171" t="s">
        <v>42</v>
      </c>
      <c r="J9" s="172">
        <v>3</v>
      </c>
      <c r="K9" s="172">
        <v>1</v>
      </c>
      <c r="L9" s="407">
        <v>4</v>
      </c>
      <c r="M9" s="408"/>
      <c r="N9" s="186"/>
    </row>
    <row r="10" spans="1:14" ht="57" customHeight="1" x14ac:dyDescent="0.2">
      <c r="A10" s="404"/>
      <c r="B10" s="171"/>
      <c r="C10" s="208"/>
      <c r="D10" s="208"/>
      <c r="E10" s="409"/>
      <c r="F10" s="410"/>
      <c r="G10" s="209"/>
      <c r="H10" s="406"/>
      <c r="I10" s="171"/>
      <c r="J10" s="208">
        <v>3</v>
      </c>
      <c r="K10" s="208">
        <v>1</v>
      </c>
      <c r="L10" s="409"/>
      <c r="M10" s="410"/>
      <c r="N10" s="209">
        <v>4</v>
      </c>
    </row>
    <row r="11" spans="1:14" ht="57" customHeight="1" x14ac:dyDescent="0.3">
      <c r="A11" s="413" t="s">
        <v>3</v>
      </c>
      <c r="B11" s="164"/>
      <c r="C11" s="165"/>
      <c r="D11" s="165"/>
      <c r="E11" s="166"/>
      <c r="F11" s="167">
        <f>SUM(F5:F10)</f>
        <v>0</v>
      </c>
      <c r="G11" s="415">
        <f>SUM(G5:G10)</f>
        <v>46</v>
      </c>
      <c r="H11" s="155"/>
      <c r="I11" s="155"/>
      <c r="J11" s="156"/>
      <c r="K11" s="156"/>
      <c r="L11" s="156"/>
      <c r="M11" s="157">
        <f>SUM(M5:M10)</f>
        <v>0</v>
      </c>
      <c r="N11" s="397">
        <f>SUM(N7:N10)</f>
        <v>19</v>
      </c>
    </row>
    <row r="12" spans="1:14" ht="57" customHeight="1" x14ac:dyDescent="0.3">
      <c r="A12" s="414"/>
      <c r="B12" s="168"/>
      <c r="C12" s="169"/>
      <c r="D12" s="169"/>
      <c r="E12" s="170"/>
      <c r="F12" s="168"/>
      <c r="G12" s="416"/>
      <c r="H12" s="158"/>
      <c r="I12" s="158"/>
      <c r="J12" s="159"/>
      <c r="K12" s="159"/>
      <c r="L12" s="159"/>
      <c r="M12" s="159"/>
      <c r="N12" s="398"/>
    </row>
    <row r="13" spans="1:14" ht="18.75" x14ac:dyDescent="0.3">
      <c r="A13" s="297" t="s">
        <v>70</v>
      </c>
      <c r="B13" s="298"/>
      <c r="C13" s="298"/>
      <c r="D13" s="298"/>
      <c r="E13" s="298"/>
      <c r="F13" s="298"/>
      <c r="G13" s="299"/>
      <c r="H13" s="160"/>
      <c r="I13" s="160"/>
      <c r="J13" s="161"/>
      <c r="K13" s="161"/>
      <c r="L13" s="399">
        <f>SUM(G11+N11)</f>
        <v>65</v>
      </c>
      <c r="M13" s="399"/>
      <c r="N13" s="400"/>
    </row>
    <row r="14" spans="1:14" ht="18.75" x14ac:dyDescent="0.3">
      <c r="A14" s="300"/>
      <c r="B14" s="301"/>
      <c r="C14" s="301"/>
      <c r="D14" s="301"/>
      <c r="E14" s="301"/>
      <c r="F14" s="301"/>
      <c r="G14" s="302"/>
      <c r="H14" s="162"/>
      <c r="I14" s="162"/>
      <c r="J14" s="163"/>
      <c r="K14" s="163"/>
      <c r="L14" s="401"/>
      <c r="M14" s="401"/>
      <c r="N14" s="402"/>
    </row>
  </sheetData>
  <mergeCells count="30">
    <mergeCell ref="L5:M5"/>
    <mergeCell ref="L7:M7"/>
    <mergeCell ref="L9:M9"/>
    <mergeCell ref="A11:A12"/>
    <mergeCell ref="G11:G12"/>
    <mergeCell ref="H7:H8"/>
    <mergeCell ref="A5:A6"/>
    <mergeCell ref="H5:H6"/>
    <mergeCell ref="E5:F5"/>
    <mergeCell ref="E7:F7"/>
    <mergeCell ref="E6:F6"/>
    <mergeCell ref="E8:F8"/>
    <mergeCell ref="L6:M6"/>
    <mergeCell ref="L8:M8"/>
    <mergeCell ref="N11:N12"/>
    <mergeCell ref="A13:G14"/>
    <mergeCell ref="L13:N14"/>
    <mergeCell ref="A9:A10"/>
    <mergeCell ref="H9:H10"/>
    <mergeCell ref="E9:F9"/>
    <mergeCell ref="E10:F10"/>
    <mergeCell ref="L10:M10"/>
    <mergeCell ref="A1:N1"/>
    <mergeCell ref="A2:N2"/>
    <mergeCell ref="A3:A4"/>
    <mergeCell ref="B3:G3"/>
    <mergeCell ref="H3:H4"/>
    <mergeCell ref="I3:N3"/>
    <mergeCell ref="L4:M4"/>
    <mergeCell ref="E4:F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 ปวช. ทุกระดับชั้น</vt:lpstr>
      <vt:lpstr>ปวส. ทุกระดับชั้น</vt:lpstr>
      <vt:lpstr>ป.ตรี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POOK</dc:creator>
  <cp:lastModifiedBy>Windows User</cp:lastModifiedBy>
  <cp:lastPrinted>2021-05-25T03:02:41Z</cp:lastPrinted>
  <dcterms:created xsi:type="dcterms:W3CDTF">2019-07-20T06:28:53Z</dcterms:created>
  <dcterms:modified xsi:type="dcterms:W3CDTF">2021-05-25T05:04:13Z</dcterms:modified>
</cp:coreProperties>
</file>